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290" windowWidth="11370" windowHeight="1305" activeTab="1"/>
  </bookViews>
  <sheets>
    <sheet name="Notes" sheetId="14" r:id="rId1"/>
    <sheet name="Input Data" sheetId="2" r:id="rId2"/>
    <sheet name="Summary Invoice " sheetId="3" r:id="rId3"/>
    <sheet name="Scales" sheetId="13" r:id="rId4"/>
    <sheet name="WTW Input" sheetId="4" r:id="rId5"/>
    <sheet name="Invoice WTW" sheetId="5" r:id="rId6"/>
    <sheet name="Previous Claims" sheetId="7" r:id="rId7"/>
    <sheet name="Trip Sheet" sheetId="16" r:id="rId8"/>
    <sheet name="Travelling &amp; Subsistence" sheetId="8" r:id="rId9"/>
    <sheet name="Typing, Duplicating, &amp; Printing" sheetId="9" r:id="rId10"/>
    <sheet name="Time Based" sheetId="10" r:id="rId11"/>
    <sheet name="Site staff &amp; Other" sheetId="11" r:id="rId12"/>
    <sheet name="Non Taxable" sheetId="12" r:id="rId13"/>
    <sheet name="Summary A3" sheetId="15" r:id="rId14"/>
  </sheets>
  <definedNames>
    <definedName name="_xlnm.Print_Area" localSheetId="1">'Input Data'!$A$1:$H$48</definedName>
    <definedName name="_xlnm.Print_Area" localSheetId="12">'Non Taxable'!$A$1:$I$24</definedName>
    <definedName name="_xlnm.Print_Area" localSheetId="11">'Site staff &amp; Other'!$A$1:$H$60</definedName>
    <definedName name="_xlnm.Print_Area" localSheetId="2">'Summary Invoice '!$A$1:$Q$107</definedName>
    <definedName name="_xlnm.Print_Area" localSheetId="10">'Time Based'!$A$1:$H$61</definedName>
    <definedName name="_xlnm.Print_Area" localSheetId="8">'Travelling &amp; Subsistence'!$A$1:$I$75</definedName>
    <definedName name="_xlnm.Print_Area" localSheetId="9">'Typing, Duplicating, &amp; Printing'!$A$1:$I$72</definedName>
    <definedName name="_xlnm.Print_Area" localSheetId="4">'WTW Input'!$A$1:$H$20</definedName>
    <definedName name="_xlnm.Print_Titles" localSheetId="5">'Invoice WTW'!$8:$13</definedName>
    <definedName name="_xlnm.Print_Titles" localSheetId="2">'Summary Invoice '!$1:$8</definedName>
    <definedName name="Scale_1998EN">Scales!$A$3:$D$15</definedName>
    <definedName name="Scale_1998ERC">Scales!$A$18:$D$23</definedName>
    <definedName name="Scale_1998EST">Scales!$A$27:$D$32</definedName>
    <definedName name="Scale_2000EN">Scales!$F$3:$I$15</definedName>
    <definedName name="Scale_2000ERC">Scales!$F$18:$I$23</definedName>
    <definedName name="Scale_2000EST">Scales!$F$27:$I$32</definedName>
    <definedName name="Scale_2002EN">Scales!$K$3:$N$15</definedName>
    <definedName name="Scale_2002ERC">Scales!$K$18:$N$23</definedName>
    <definedName name="Scale_2002EST">Scales!$K$27:$N$32</definedName>
    <definedName name="Z_F2EF8C40_5F38_4711_A114_3A47916B87AA_.wvu.PrintArea" localSheetId="1" hidden="1">'Input Data'!$A$1:$H$46</definedName>
    <definedName name="Z_F2EF8C40_5F38_4711_A114_3A47916B87AA_.wvu.PrintArea" localSheetId="11" hidden="1">'Site staff &amp; Other'!$A$1:$H$59</definedName>
    <definedName name="Z_F2EF8C40_5F38_4711_A114_3A47916B87AA_.wvu.PrintArea" localSheetId="2" hidden="1">'Summary Invoice '!$A$1:$Q$105</definedName>
    <definedName name="Z_F2EF8C40_5F38_4711_A114_3A47916B87AA_.wvu.PrintArea" localSheetId="10" hidden="1">'Time Based'!$A$1:$H$61</definedName>
    <definedName name="Z_F2EF8C40_5F38_4711_A114_3A47916B87AA_.wvu.PrintArea" localSheetId="8" hidden="1">'Travelling &amp; Subsistence'!$A$1:$I$75</definedName>
    <definedName name="Z_F2EF8C40_5F38_4711_A114_3A47916B87AA_.wvu.PrintTitles" localSheetId="5" hidden="1">'Invoice WTW'!$8:$13</definedName>
    <definedName name="Z_F2EF8C40_5F38_4711_A114_3A47916B87AA_.wvu.PrintTitles" localSheetId="2" hidden="1">'Summary Invoice '!$2:$8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J5" i="16" l="1"/>
  <c r="J4" i="16"/>
  <c r="O60" i="16"/>
  <c r="N44" i="16"/>
  <c r="O43" i="16"/>
  <c r="O45" i="16" s="1"/>
  <c r="H43" i="16"/>
  <c r="J36" i="16"/>
  <c r="M36" i="16" s="1"/>
  <c r="O36" i="16" s="1"/>
  <c r="O37" i="16" s="1"/>
  <c r="F36" i="16"/>
  <c r="F35" i="16"/>
  <c r="F34" i="16"/>
  <c r="F33" i="16"/>
  <c r="O16" i="16"/>
  <c r="F9" i="15"/>
  <c r="G3" i="12"/>
  <c r="G4" i="15"/>
  <c r="L55" i="15"/>
  <c r="J50" i="15"/>
  <c r="H50" i="15"/>
  <c r="L49" i="15"/>
  <c r="J47" i="15"/>
  <c r="L47" i="15" s="1"/>
  <c r="H47" i="15"/>
  <c r="J38" i="15"/>
  <c r="L38" i="15" s="1"/>
  <c r="H38" i="15"/>
  <c r="J29" i="15"/>
  <c r="L29" i="15" s="1"/>
  <c r="H29" i="15"/>
  <c r="C3" i="12"/>
  <c r="C3" i="11"/>
  <c r="D3" i="10"/>
  <c r="D3" i="9"/>
  <c r="C4" i="8"/>
  <c r="D2" i="7"/>
  <c r="O5" i="5"/>
  <c r="D5" i="4"/>
  <c r="F3" i="11"/>
  <c r="G3" i="10"/>
  <c r="H3" i="9"/>
  <c r="I4" i="8"/>
  <c r="F2" i="7"/>
  <c r="B6" i="5"/>
  <c r="O11" i="3"/>
  <c r="O10" i="3"/>
  <c r="Q67" i="3"/>
  <c r="L3" i="5"/>
  <c r="L2" i="3"/>
  <c r="K9" i="3"/>
  <c r="D14" i="3"/>
  <c r="E23" i="2"/>
  <c r="H47" i="2" s="1"/>
  <c r="M63" i="3" s="1"/>
  <c r="H2" i="4"/>
  <c r="H4" i="4"/>
  <c r="C16" i="2"/>
  <c r="G18" i="2" s="1"/>
  <c r="R4" i="13"/>
  <c r="E14" i="4"/>
  <c r="E33" i="2"/>
  <c r="E34" i="2" s="1"/>
  <c r="F30" i="2"/>
  <c r="K2" i="7"/>
  <c r="D6" i="7" s="1"/>
  <c r="F6" i="7" s="1"/>
  <c r="D9" i="7"/>
  <c r="D12" i="7"/>
  <c r="D17" i="7"/>
  <c r="D20" i="7"/>
  <c r="D25" i="7"/>
  <c r="D26" i="7"/>
  <c r="D30" i="7"/>
  <c r="D32" i="7"/>
  <c r="D36" i="7"/>
  <c r="D37" i="7"/>
  <c r="D41" i="7"/>
  <c r="K6" i="7"/>
  <c r="M6" i="7" s="1"/>
  <c r="K10" i="7"/>
  <c r="K11" i="7"/>
  <c r="M11" i="7" s="1"/>
  <c r="K15" i="7"/>
  <c r="K16" i="7"/>
  <c r="M16" i="7" s="1"/>
  <c r="K20" i="7"/>
  <c r="K22" i="7"/>
  <c r="M22" i="7" s="1"/>
  <c r="K26" i="7"/>
  <c r="K27" i="7"/>
  <c r="M27" i="7" s="1"/>
  <c r="K31" i="7"/>
  <c r="K32" i="7"/>
  <c r="M32" i="7" s="1"/>
  <c r="K36" i="7"/>
  <c r="K38" i="7"/>
  <c r="M38" i="7" s="1"/>
  <c r="E42" i="7"/>
  <c r="L5" i="7" s="1"/>
  <c r="L42" i="7" s="1"/>
  <c r="I19" i="12" s="1"/>
  <c r="H44" i="2"/>
  <c r="F14" i="4"/>
  <c r="F33" i="2" s="1"/>
  <c r="F34" i="2" s="1"/>
  <c r="I18" i="12"/>
  <c r="I20" i="12" s="1"/>
  <c r="Q96" i="3" s="1"/>
  <c r="Q3" i="5"/>
  <c r="Q3" i="3"/>
  <c r="C18" i="13"/>
  <c r="A23" i="13"/>
  <c r="A22" i="13"/>
  <c r="A21" i="13"/>
  <c r="A20" i="13"/>
  <c r="A19" i="13"/>
  <c r="A15" i="13"/>
  <c r="A14" i="13"/>
  <c r="A13" i="13"/>
  <c r="A12" i="13"/>
  <c r="A11" i="13"/>
  <c r="A10" i="13"/>
  <c r="A9" i="13"/>
  <c r="A8" i="13"/>
  <c r="A7" i="13"/>
  <c r="A6" i="13"/>
  <c r="A5" i="13"/>
  <c r="A4" i="13"/>
  <c r="D32" i="13"/>
  <c r="C32" i="13"/>
  <c r="D31" i="13"/>
  <c r="C31" i="13"/>
  <c r="D30" i="13"/>
  <c r="C30" i="13"/>
  <c r="D29" i="13"/>
  <c r="C29" i="13"/>
  <c r="D28" i="13"/>
  <c r="C28" i="13"/>
  <c r="D27" i="13"/>
  <c r="A45" i="14"/>
  <c r="A47" i="14" s="1"/>
  <c r="A49" i="14" s="1"/>
  <c r="A51" i="14" s="1"/>
  <c r="A53" i="14" s="1"/>
  <c r="A55" i="14" s="1"/>
  <c r="A57" i="14" s="1"/>
  <c r="A59" i="14" s="1"/>
  <c r="A61" i="14" s="1"/>
  <c r="A63" i="14" s="1"/>
  <c r="A65" i="14" s="1"/>
  <c r="A86" i="14" s="1"/>
  <c r="A9" i="14"/>
  <c r="A11" i="14"/>
  <c r="A13" i="14"/>
  <c r="A15" i="14" s="1"/>
  <c r="A17" i="14" s="1"/>
  <c r="A19" i="14" s="1"/>
  <c r="A21" i="14" s="1"/>
  <c r="A23" i="14" s="1"/>
  <c r="A25" i="14" s="1"/>
  <c r="A27" i="14" s="1"/>
  <c r="A29" i="14" s="1"/>
  <c r="A31" i="14" s="1"/>
  <c r="A33" i="14" s="1"/>
  <c r="A35" i="14" s="1"/>
  <c r="A37" i="14" s="1"/>
  <c r="N27" i="13"/>
  <c r="Q17" i="3"/>
  <c r="O44" i="3"/>
  <c r="K44" i="3"/>
  <c r="Q44" i="3"/>
  <c r="M50" i="3"/>
  <c r="K52" i="3"/>
  <c r="K30" i="5"/>
  <c r="O30" i="5"/>
  <c r="O59" i="3"/>
  <c r="K62" i="3"/>
  <c r="K67" i="3"/>
  <c r="H48" i="2"/>
  <c r="M67" i="3" s="1"/>
  <c r="O67" i="3"/>
  <c r="Q71" i="3"/>
  <c r="D18" i="2"/>
  <c r="C18" i="2" s="1"/>
  <c r="G21" i="8" s="1"/>
  <c r="I21" i="8" s="1"/>
  <c r="D15" i="3"/>
  <c r="M32" i="13"/>
  <c r="M31" i="13"/>
  <c r="M30" i="13"/>
  <c r="M29" i="13"/>
  <c r="M28" i="13"/>
  <c r="H32" i="13"/>
  <c r="H31" i="13"/>
  <c r="H30" i="13"/>
  <c r="H29" i="13"/>
  <c r="N32" i="13"/>
  <c r="N31" i="13"/>
  <c r="N30" i="13"/>
  <c r="N29" i="13"/>
  <c r="N28" i="13"/>
  <c r="H28" i="13"/>
  <c r="I32" i="13"/>
  <c r="I31" i="13"/>
  <c r="I30" i="13"/>
  <c r="I29" i="13"/>
  <c r="I28" i="13"/>
  <c r="I27" i="13"/>
  <c r="G35" i="2"/>
  <c r="E14" i="2"/>
  <c r="E13" i="2"/>
  <c r="C5" i="2"/>
  <c r="E2" i="2"/>
  <c r="K2" i="5" s="1"/>
  <c r="C6" i="2"/>
  <c r="G14" i="4"/>
  <c r="G33" i="2" s="1"/>
  <c r="G34" i="2" s="1"/>
  <c r="A35" i="2"/>
  <c r="F35" i="2"/>
  <c r="J31" i="2"/>
  <c r="D6" i="5"/>
  <c r="O11" i="5"/>
  <c r="B8" i="5"/>
  <c r="B9" i="5"/>
  <c r="C11" i="5"/>
  <c r="C12" i="5"/>
  <c r="M10" i="7"/>
  <c r="M15" i="7"/>
  <c r="M20" i="7"/>
  <c r="M26" i="7"/>
  <c r="M31" i="7"/>
  <c r="M36" i="7"/>
  <c r="C42" i="7"/>
  <c r="J5" i="7" s="1"/>
  <c r="J42" i="7" s="1"/>
  <c r="F9" i="7"/>
  <c r="F12" i="7"/>
  <c r="F17" i="7"/>
  <c r="F20" i="7"/>
  <c r="F25" i="7"/>
  <c r="F26" i="7"/>
  <c r="F30" i="7"/>
  <c r="F32" i="7"/>
  <c r="F36" i="7"/>
  <c r="F37" i="7"/>
  <c r="F41"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7" i="11"/>
  <c r="H8" i="11"/>
  <c r="H9" i="11"/>
  <c r="H10" i="11"/>
  <c r="H17" i="11" s="1"/>
  <c r="H11" i="11"/>
  <c r="H12" i="11"/>
  <c r="H13" i="11"/>
  <c r="H14" i="11"/>
  <c r="H15" i="11"/>
  <c r="H16" i="11"/>
  <c r="H21" i="11"/>
  <c r="H22" i="11"/>
  <c r="H23" i="11"/>
  <c r="H24" i="11"/>
  <c r="H25" i="11"/>
  <c r="H26" i="11"/>
  <c r="H27" i="11"/>
  <c r="H28" i="11"/>
  <c r="H29" i="11"/>
  <c r="H30" i="11"/>
  <c r="H35" i="11"/>
  <c r="H36" i="11"/>
  <c r="H37" i="11"/>
  <c r="H38" i="11"/>
  <c r="H39" i="11"/>
  <c r="H40" i="11"/>
  <c r="H41" i="11"/>
  <c r="H42" i="11"/>
  <c r="H43" i="11"/>
  <c r="H44" i="11"/>
  <c r="H49" i="11"/>
  <c r="H56" i="11" s="1"/>
  <c r="H27" i="10"/>
  <c r="H28" i="10"/>
  <c r="H29" i="10"/>
  <c r="H30" i="10"/>
  <c r="H31" i="10"/>
  <c r="H32" i="10"/>
  <c r="H33" i="10"/>
  <c r="H34" i="10"/>
  <c r="H35" i="10"/>
  <c r="H36" i="10"/>
  <c r="H37" i="10"/>
  <c r="H38" i="10"/>
  <c r="H39" i="10"/>
  <c r="H40" i="10"/>
  <c r="H46" i="10"/>
  <c r="H47" i="10"/>
  <c r="H48" i="10"/>
  <c r="H49" i="10"/>
  <c r="H50" i="10"/>
  <c r="H51" i="10"/>
  <c r="H52" i="10"/>
  <c r="H53" i="10"/>
  <c r="H54" i="10"/>
  <c r="H55" i="10"/>
  <c r="H56" i="10"/>
  <c r="H57" i="10"/>
  <c r="H58" i="10"/>
  <c r="K75" i="3"/>
  <c r="K77" i="3"/>
  <c r="I67" i="3"/>
  <c r="P47" i="3"/>
  <c r="K10" i="3"/>
  <c r="P57" i="3"/>
  <c r="I60" i="8"/>
  <c r="I71" i="8"/>
  <c r="I31" i="8"/>
  <c r="I32" i="8"/>
  <c r="I33" i="8"/>
  <c r="I48" i="8" s="1"/>
  <c r="I74" i="8" s="1"/>
  <c r="Q87" i="3" s="1"/>
  <c r="I34" i="8"/>
  <c r="I35" i="8"/>
  <c r="I36" i="8"/>
  <c r="I37" i="8"/>
  <c r="I38" i="8"/>
  <c r="I39" i="8"/>
  <c r="I40" i="8"/>
  <c r="I41" i="8"/>
  <c r="I42" i="8"/>
  <c r="I43" i="8"/>
  <c r="I44" i="8"/>
  <c r="I45" i="8"/>
  <c r="I46" i="8"/>
  <c r="I47" i="8"/>
  <c r="I47" i="9"/>
  <c r="I48" i="9"/>
  <c r="I49" i="9"/>
  <c r="I50" i="9"/>
  <c r="I51" i="9"/>
  <c r="I52" i="9"/>
  <c r="I53" i="9"/>
  <c r="I54" i="9"/>
  <c r="I55" i="9"/>
  <c r="I56" i="9"/>
  <c r="I57" i="9"/>
  <c r="I58" i="9"/>
  <c r="I59" i="9"/>
  <c r="I60" i="9"/>
  <c r="I61" i="9"/>
  <c r="I62" i="9"/>
  <c r="I63" i="9"/>
  <c r="I64" i="9"/>
  <c r="I65" i="9"/>
  <c r="I66" i="9"/>
  <c r="I67" i="9"/>
  <c r="I68" i="9"/>
  <c r="I36" i="9"/>
  <c r="I37" i="9"/>
  <c r="I38" i="9"/>
  <c r="I39" i="9"/>
  <c r="I40" i="9"/>
  <c r="I41" i="9"/>
  <c r="I42" i="9"/>
  <c r="I43" i="9"/>
  <c r="I19" i="9"/>
  <c r="I20" i="9"/>
  <c r="I21" i="9"/>
  <c r="I22" i="9"/>
  <c r="I23" i="9"/>
  <c r="I24" i="9"/>
  <c r="I25" i="9"/>
  <c r="I26" i="9"/>
  <c r="I27" i="9"/>
  <c r="I28" i="9"/>
  <c r="I29" i="9"/>
  <c r="I30" i="9"/>
  <c r="I31" i="9"/>
  <c r="I8" i="9"/>
  <c r="I9" i="9"/>
  <c r="I10" i="9"/>
  <c r="I11" i="9"/>
  <c r="I12" i="9"/>
  <c r="I13" i="9"/>
  <c r="I14" i="9"/>
  <c r="O8" i="3"/>
  <c r="M8" i="3"/>
  <c r="D11" i="3"/>
  <c r="O12" i="3"/>
  <c r="D10" i="3"/>
  <c r="D9" i="3"/>
  <c r="B5" i="3"/>
  <c r="B6" i="3"/>
  <c r="B7" i="3"/>
  <c r="B8" i="3"/>
  <c r="O13" i="3"/>
  <c r="O9" i="3"/>
  <c r="D12" i="3"/>
  <c r="D13" i="3"/>
  <c r="O14" i="3"/>
  <c r="O15" i="3"/>
  <c r="C105" i="3"/>
  <c r="H12" i="10"/>
  <c r="H13" i="10"/>
  <c r="H14" i="10"/>
  <c r="H22" i="10" s="1"/>
  <c r="H15" i="10"/>
  <c r="H16" i="10"/>
  <c r="H17" i="10"/>
  <c r="H18" i="10"/>
  <c r="H19" i="10"/>
  <c r="H20" i="10"/>
  <c r="H21" i="10"/>
  <c r="H45" i="10"/>
  <c r="A1" i="4"/>
  <c r="G20" i="4"/>
  <c r="G7" i="4"/>
  <c r="G15" i="4"/>
  <c r="A15" i="4"/>
  <c r="A9" i="4"/>
  <c r="A8" i="4"/>
  <c r="I15" i="9" l="1"/>
  <c r="O33" i="5"/>
  <c r="K49" i="3"/>
  <c r="H36" i="2"/>
  <c r="K40" i="7"/>
  <c r="M40" i="7" s="1"/>
  <c r="K35" i="7"/>
  <c r="M35" i="7" s="1"/>
  <c r="K30" i="7"/>
  <c r="M30" i="7" s="1"/>
  <c r="K24" i="7"/>
  <c r="M24" i="7" s="1"/>
  <c r="K19" i="7"/>
  <c r="M19" i="7" s="1"/>
  <c r="K14" i="7"/>
  <c r="M14" i="7" s="1"/>
  <c r="K8" i="7"/>
  <c r="M8" i="7" s="1"/>
  <c r="D40" i="7"/>
  <c r="F40" i="7" s="1"/>
  <c r="D34" i="7"/>
  <c r="F34" i="7" s="1"/>
  <c r="D29" i="7"/>
  <c r="F29" i="7" s="1"/>
  <c r="D24" i="7"/>
  <c r="F24" i="7" s="1"/>
  <c r="D16" i="7"/>
  <c r="F16" i="7" s="1"/>
  <c r="D8" i="7"/>
  <c r="F8" i="7" s="1"/>
  <c r="T3" i="13"/>
  <c r="G10" i="8"/>
  <c r="I10" i="8" s="1"/>
  <c r="G14" i="8"/>
  <c r="I14" i="8" s="1"/>
  <c r="G18" i="8"/>
  <c r="I18" i="8" s="1"/>
  <c r="G22" i="8"/>
  <c r="I22" i="8" s="1"/>
  <c r="H41" i="10"/>
  <c r="H61" i="10" s="1"/>
  <c r="Q84" i="3" s="1"/>
  <c r="H45" i="11"/>
  <c r="I32" i="9"/>
  <c r="I71" i="9" s="1"/>
  <c r="Q88" i="3" s="1"/>
  <c r="H59" i="10"/>
  <c r="M68" i="3"/>
  <c r="O62" i="3"/>
  <c r="K33" i="5"/>
  <c r="M53" i="3"/>
  <c r="H45" i="2"/>
  <c r="K39" i="7"/>
  <c r="M39" i="7" s="1"/>
  <c r="K34" i="7"/>
  <c r="M34" i="7" s="1"/>
  <c r="K28" i="7"/>
  <c r="M28" i="7" s="1"/>
  <c r="K23" i="7"/>
  <c r="M23" i="7" s="1"/>
  <c r="K18" i="7"/>
  <c r="M18" i="7" s="1"/>
  <c r="K12" i="7"/>
  <c r="M12" i="7" s="1"/>
  <c r="K7" i="7"/>
  <c r="M7" i="7" s="1"/>
  <c r="D38" i="7"/>
  <c r="F38" i="7" s="1"/>
  <c r="D33" i="7"/>
  <c r="F33" i="7" s="1"/>
  <c r="D28" i="7"/>
  <c r="F28" i="7" s="1"/>
  <c r="D21" i="7"/>
  <c r="F21" i="7" s="1"/>
  <c r="D13" i="7"/>
  <c r="F13" i="7" s="1"/>
  <c r="D5" i="7"/>
  <c r="F5" i="7" s="1"/>
  <c r="H42" i="2"/>
  <c r="G11" i="8"/>
  <c r="I11" i="8" s="1"/>
  <c r="G15" i="8"/>
  <c r="I15" i="8" s="1"/>
  <c r="G19" i="8"/>
  <c r="I19" i="8" s="1"/>
  <c r="G23" i="8"/>
  <c r="I23" i="8" s="1"/>
  <c r="F37" i="16"/>
  <c r="H31" i="11"/>
  <c r="A59" i="11" s="1"/>
  <c r="H13" i="4"/>
  <c r="M23" i="5" s="1"/>
  <c r="Q23" i="5" s="1"/>
  <c r="M62" i="3"/>
  <c r="Q62" i="3" s="1"/>
  <c r="H18" i="4"/>
  <c r="G8" i="8"/>
  <c r="I8" i="8" s="1"/>
  <c r="G12" i="8"/>
  <c r="I12" i="8" s="1"/>
  <c r="G16" i="8"/>
  <c r="I16" i="8" s="1"/>
  <c r="G20" i="8"/>
  <c r="I20" i="8" s="1"/>
  <c r="G9" i="8"/>
  <c r="I9" i="8" s="1"/>
  <c r="G13" i="8"/>
  <c r="I13" i="8" s="1"/>
  <c r="G17" i="8"/>
  <c r="I17" i="8" s="1"/>
  <c r="O61" i="16"/>
  <c r="L53" i="15"/>
  <c r="I24" i="8"/>
  <c r="Q83" i="3" s="1"/>
  <c r="K59" i="3"/>
  <c r="M34" i="5"/>
  <c r="M31" i="5"/>
  <c r="O52" i="3"/>
  <c r="O49" i="3"/>
  <c r="K41" i="7"/>
  <c r="M41" i="7" s="1"/>
  <c r="K37" i="7"/>
  <c r="M37" i="7" s="1"/>
  <c r="K33" i="7"/>
  <c r="M33" i="7" s="1"/>
  <c r="K29" i="7"/>
  <c r="M29" i="7" s="1"/>
  <c r="K25" i="7"/>
  <c r="M25" i="7" s="1"/>
  <c r="K21" i="7"/>
  <c r="M21" i="7" s="1"/>
  <c r="K17" i="7"/>
  <c r="M17" i="7" s="1"/>
  <c r="K13" i="7"/>
  <c r="M13" i="7" s="1"/>
  <c r="K9" i="7"/>
  <c r="M9" i="7" s="1"/>
  <c r="D39" i="7"/>
  <c r="F39" i="7" s="1"/>
  <c r="D35" i="7"/>
  <c r="F35" i="7" s="1"/>
  <c r="D31" i="7"/>
  <c r="F31" i="7" s="1"/>
  <c r="D27" i="7"/>
  <c r="F27" i="7" s="1"/>
  <c r="D23" i="7"/>
  <c r="F23" i="7" s="1"/>
  <c r="D19" i="7"/>
  <c r="F19" i="7" s="1"/>
  <c r="D15" i="7"/>
  <c r="F15" i="7" s="1"/>
  <c r="D11" i="7"/>
  <c r="F11" i="7" s="1"/>
  <c r="D7" i="7"/>
  <c r="F7" i="7" s="1"/>
  <c r="C23" i="2"/>
  <c r="H12" i="4"/>
  <c r="H39" i="2"/>
  <c r="H38" i="2"/>
  <c r="J16" i="3" s="1"/>
  <c r="I23" i="5"/>
  <c r="H32" i="2"/>
  <c r="R5" i="13"/>
  <c r="M52" i="3"/>
  <c r="Q52" i="3" s="1"/>
  <c r="H46" i="2"/>
  <c r="M60" i="3" s="1"/>
  <c r="D22" i="7"/>
  <c r="F22" i="7" s="1"/>
  <c r="D18" i="7"/>
  <c r="F18" i="7" s="1"/>
  <c r="D14" i="7"/>
  <c r="F14" i="7" s="1"/>
  <c r="F42" i="7" s="1"/>
  <c r="D10" i="7"/>
  <c r="F10" i="7" s="1"/>
  <c r="H33" i="2"/>
  <c r="H31" i="2"/>
  <c r="T4" i="13"/>
  <c r="M49" i="3"/>
  <c r="Q49" i="3" s="1"/>
  <c r="H43" i="2"/>
  <c r="I52" i="3" s="1"/>
  <c r="H19" i="4"/>
  <c r="T5" i="13"/>
  <c r="R3" i="13"/>
  <c r="U3" i="13" s="1"/>
  <c r="U4" i="13" s="1"/>
  <c r="M59" i="3"/>
  <c r="Q59" i="3" s="1"/>
  <c r="M30" i="5" l="1"/>
  <c r="Q30" i="5" s="1"/>
  <c r="I30" i="5"/>
  <c r="H58" i="11"/>
  <c r="H59" i="11" s="1"/>
  <c r="Q89" i="3" s="1"/>
  <c r="Q91" i="3" s="1"/>
  <c r="L54" i="15"/>
  <c r="L56" i="15" s="1"/>
  <c r="H54" i="15"/>
  <c r="M28" i="3"/>
  <c r="Q28" i="3" s="1"/>
  <c r="H34" i="2"/>
  <c r="U5" i="13"/>
  <c r="K21" i="3"/>
  <c r="M38" i="3"/>
  <c r="M21" i="3"/>
  <c r="K23" i="3"/>
  <c r="M23" i="3"/>
  <c r="M37" i="3"/>
  <c r="M31" i="3"/>
  <c r="Q31" i="3" s="1"/>
  <c r="I31" i="3"/>
  <c r="M41" i="3"/>
  <c r="M40" i="3"/>
  <c r="J17" i="3"/>
  <c r="Q64" i="3" s="1"/>
  <c r="I33" i="5"/>
  <c r="H20" i="4"/>
  <c r="G44" i="2" s="1"/>
  <c r="G45" i="2" s="1"/>
  <c r="M33" i="5"/>
  <c r="Q33" i="5" s="1"/>
  <c r="M20" i="5"/>
  <c r="Q20" i="5" s="1"/>
  <c r="H14" i="4"/>
  <c r="Q37" i="3"/>
  <c r="O21" i="3"/>
  <c r="D42" i="7"/>
  <c r="K5" i="7" s="1"/>
  <c r="Q36" i="5" l="1"/>
  <c r="Q69" i="3" s="1"/>
  <c r="K42" i="7"/>
  <c r="Q93" i="3" s="1"/>
  <c r="M5" i="7"/>
  <c r="M42" i="7" s="1"/>
  <c r="Q21" i="3"/>
  <c r="O37" i="3" s="1"/>
  <c r="I77" i="3"/>
  <c r="K20" i="5"/>
  <c r="K31" i="3"/>
  <c r="M44" i="3"/>
  <c r="K37" i="3"/>
  <c r="K40" i="3"/>
  <c r="K28" i="3"/>
  <c r="K23" i="5"/>
  <c r="M75" i="3"/>
  <c r="O23" i="3"/>
  <c r="Q23" i="3" s="1"/>
  <c r="O40" i="3" s="1"/>
  <c r="Q40" i="3"/>
  <c r="Q42" i="3" s="1"/>
  <c r="M24" i="5"/>
  <c r="M21" i="5"/>
  <c r="M29" i="3"/>
  <c r="M32" i="3"/>
  <c r="Q16" i="3"/>
  <c r="M19" i="3" l="1"/>
  <c r="Q14" i="5"/>
  <c r="Q27" i="5" s="1"/>
  <c r="Q46" i="3" s="1"/>
  <c r="Q55" i="3"/>
  <c r="Q70" i="3" s="1"/>
  <c r="O19" i="3"/>
  <c r="Q34" i="3"/>
  <c r="Q92" i="3"/>
  <c r="K19" i="3"/>
  <c r="Q19" i="3" l="1"/>
  <c r="Q94" i="3"/>
  <c r="I97" i="3"/>
  <c r="I94" i="3"/>
  <c r="Q47" i="3"/>
  <c r="Q72" i="3" s="1"/>
  <c r="M95" i="3" l="1"/>
  <c r="Q95" i="3" s="1"/>
  <c r="Q97" i="3" s="1"/>
  <c r="O28" i="3"/>
  <c r="O31" i="3"/>
  <c r="Q24" i="3"/>
  <c r="O75" i="3"/>
  <c r="Q75" i="3" s="1"/>
  <c r="Q79" i="3" l="1"/>
  <c r="Q17" i="5"/>
  <c r="Q82" i="3"/>
  <c r="Q85" i="3" s="1"/>
  <c r="M77" i="3"/>
  <c r="Q77" i="3" s="1"/>
  <c r="O23" i="5" l="1"/>
  <c r="O20" i="5"/>
</calcChain>
</file>

<file path=xl/comments1.xml><?xml version="1.0" encoding="utf-8"?>
<comments xmlns="http://schemas.openxmlformats.org/spreadsheetml/2006/main">
  <authors>
    <author>charles beaurain</author>
    <author>Charles</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 ref="E26" authorId="0">
      <text>
        <r>
          <rPr>
            <b/>
            <sz val="8"/>
            <color indexed="81"/>
            <rFont val="Tahoma"/>
            <family val="2"/>
          </rPr>
          <t>charles beaurain:</t>
        </r>
        <r>
          <rPr>
            <sz val="8"/>
            <color indexed="81"/>
            <rFont val="Tahoma"/>
            <family val="2"/>
          </rPr>
          <t xml:space="preserve">
Only ="Y" when specifically appointed as Principal agent.
</t>
        </r>
      </text>
    </comment>
    <comment ref="E27" authorId="0">
      <text>
        <r>
          <rPr>
            <b/>
            <sz val="8"/>
            <color indexed="81"/>
            <rFont val="Tahoma"/>
            <family val="2"/>
          </rPr>
          <t>charles beaurain:</t>
        </r>
        <r>
          <rPr>
            <sz val="8"/>
            <color indexed="81"/>
            <rFont val="Tahoma"/>
            <family val="2"/>
          </rPr>
          <t xml:space="preserve">
Only ="Y" when specifically appointed as Principal agent.
</t>
        </r>
      </text>
    </comment>
    <comment ref="E28" authorId="0">
      <text>
        <r>
          <rPr>
            <b/>
            <sz val="8"/>
            <color indexed="81"/>
            <rFont val="Tahoma"/>
            <family val="2"/>
          </rPr>
          <t>charles beaurain:</t>
        </r>
        <r>
          <rPr>
            <sz val="8"/>
            <color indexed="81"/>
            <rFont val="Tahoma"/>
            <family val="2"/>
          </rPr>
          <t xml:space="preserve">
Only ="Y" when specifically appointed as Principal agent.
</t>
        </r>
      </text>
    </comment>
    <comment ref="E36" authorId="1">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 ref="F36" authorId="1">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Ron Naicker</author>
  </authors>
  <commentList>
    <comment ref="H41" authorId="0">
      <text>
        <r>
          <rPr>
            <b/>
            <sz val="8"/>
            <color indexed="81"/>
            <rFont val="Tahoma"/>
            <family val="2"/>
          </rPr>
          <t xml:space="preserve">Enter this amount on the Summary page
</t>
        </r>
      </text>
    </comment>
  </commentList>
</comments>
</file>

<file path=xl/comments3.xml><?xml version="1.0" encoding="utf-8"?>
<comments xmlns="http://schemas.openxmlformats.org/spreadsheetml/2006/main">
  <authors>
    <author>Ron Naicker</author>
  </authors>
  <commentList>
    <comment ref="H59" authorId="0">
      <text>
        <r>
          <rPr>
            <b/>
            <sz val="8"/>
            <color indexed="81"/>
            <rFont val="Tahoma"/>
            <family val="2"/>
          </rPr>
          <t xml:space="preserve">Enter this amount on the Summary page
</t>
        </r>
      </text>
    </comment>
  </commentList>
</comments>
</file>

<file path=xl/comments4.xml><?xml version="1.0" encoding="utf-8"?>
<comments xmlns="http://schemas.openxmlformats.org/spreadsheetml/2006/main">
  <authors>
    <author>BEAURAIN</author>
  </authors>
  <commentList>
    <comment ref="I19" authorId="0">
      <text>
        <r>
          <rPr>
            <b/>
            <sz val="8"/>
            <color indexed="81"/>
            <rFont val="Tahoma"/>
            <family val="2"/>
          </rPr>
          <t>BEAURAIN:</t>
        </r>
        <r>
          <rPr>
            <sz val="8"/>
            <color indexed="81"/>
            <rFont val="Tahoma"/>
            <family val="2"/>
          </rPr>
          <t xml:space="preserve">
Insert total previous payments for non taxable expenses</t>
        </r>
      </text>
    </comment>
  </commentList>
</comments>
</file>

<file path=xl/sharedStrings.xml><?xml version="1.0" encoding="utf-8"?>
<sst xmlns="http://schemas.openxmlformats.org/spreadsheetml/2006/main" count="817" uniqueCount="542">
  <si>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</si>
  <si>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</si>
  <si>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</si>
  <si>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</si>
  <si>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</si>
  <si>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</si>
  <si>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</si>
  <si>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</si>
  <si>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</si>
  <si>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</si>
  <si>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</si>
  <si>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</si>
  <si>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</si>
  <si>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</si>
  <si>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</si>
  <si>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</si>
  <si>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</si>
  <si>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</si>
  <si>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</si>
  <si>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</si>
  <si>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</si>
  <si>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</si>
  <si>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</si>
  <si>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</si>
  <si>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</si>
  <si>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</si>
  <si>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NOTE:</t>
  </si>
  <si>
    <t>x</t>
  </si>
  <si>
    <t>CHECKED BY</t>
  </si>
  <si>
    <t>Designation</t>
  </si>
  <si>
    <t>DATE :</t>
  </si>
  <si>
    <t>Signed</t>
  </si>
  <si>
    <t>for</t>
  </si>
  <si>
    <t>PRINCIPAL AGENT (Y/N)</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</si>
  <si>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</si>
  <si>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</si>
  <si>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</si>
  <si>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</si>
  <si>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</si>
  <si>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</si>
  <si>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</si>
  <si>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</si>
  <si>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</si>
  <si>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</si>
  <si>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</si>
  <si>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</si>
  <si>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</si>
  <si>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</si>
  <si>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</si>
  <si>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</si>
  <si>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</si>
  <si>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</si>
  <si>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</si>
  <si>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</si>
  <si>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</si>
  <si>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</si>
  <si>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</si>
  <si>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</si>
  <si>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</si>
  <si>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</si>
  <si>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</si>
  <si>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</si>
  <si>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</si>
  <si>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</si>
  <si>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</si>
  <si>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</si>
  <si>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</si>
  <si>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</si>
  <si>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</si>
  <si>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</si>
  <si>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</si>
  <si>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</si>
  <si>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</si>
  <si>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</si>
  <si>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</si>
  <si>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</si>
  <si>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</si>
  <si>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</si>
  <si>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</si>
  <si>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</si>
  <si>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</si>
  <si>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</si>
  <si>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</si>
  <si>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</si>
  <si>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</si>
  <si>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</si>
  <si>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</si>
  <si>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</si>
  <si>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</si>
  <si>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</si>
  <si>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</si>
  <si>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</si>
  <si>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</si>
  <si>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</si>
  <si>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</si>
  <si>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</si>
  <si>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</si>
  <si>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</si>
  <si>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</si>
  <si>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</si>
  <si>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</si>
  <si>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</si>
  <si>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</si>
  <si>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</si>
  <si>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</si>
  <si>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</si>
  <si>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</si>
  <si>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</si>
  <si>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</si>
  <si>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</si>
  <si>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</si>
  <si>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</si>
  <si>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</si>
  <si>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</si>
  <si>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</si>
  <si>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</si>
  <si>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</si>
  <si>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</si>
  <si>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</si>
  <si>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</si>
  <si>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</si>
  <si>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</si>
  <si>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</si>
  <si>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</si>
  <si>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</si>
  <si>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</si>
  <si>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</si>
  <si>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</si>
  <si>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</si>
  <si>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</si>
  <si>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</si>
  <si>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</si>
  <si>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</si>
  <si>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</si>
  <si>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</si>
  <si>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</si>
  <si>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t>TAX INVOICE</t>
  </si>
  <si>
    <t xml:space="preserve"> </t>
  </si>
  <si>
    <t>PAGE 2 OF INVOICE</t>
  </si>
  <si>
    <r>
      <t xml:space="preserve">1. Time Based fees: </t>
    </r>
    <r>
      <rPr>
        <b/>
        <sz val="11"/>
        <color indexed="10"/>
        <rFont val="Arial"/>
        <family val="2"/>
      </rPr>
      <t>Report stage</t>
    </r>
    <r>
      <rPr>
        <b/>
        <sz val="11"/>
        <rFont val="Arial"/>
        <family val="2"/>
      </rPr>
      <t xml:space="preserve"> (Only if specifically appointed as such)</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</si>
  <si>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</si>
  <si>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</si>
  <si>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</si>
  <si>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</si>
  <si>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</si>
  <si>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</si>
  <si>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TOTAL VALUE OF WORKS :</t>
  </si>
  <si>
    <t>DATE OF INVOICE:</t>
  </si>
  <si>
    <t>DATE OF INVOICE</t>
  </si>
  <si>
    <t>INPUT VALUES FOR WATER AND WASTE WATER TREATMENT WORKS ONLY</t>
  </si>
  <si>
    <t>WCS NO:</t>
  </si>
  <si>
    <t>SUMMARY INVOICE</t>
  </si>
  <si>
    <t>TOTAL BASIC FEE</t>
  </si>
  <si>
    <t>STAGE</t>
  </si>
  <si>
    <t>ADDITIONAL FEE FOR REINFORCED CONCRETE WORK</t>
  </si>
  <si>
    <t>ADDITIONAL FEE FOR STRUCTURAL STEEL WORK</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</si>
  <si>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</si>
  <si>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</si>
  <si>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t>VALUE FOR CALCULATION PURPOSES</t>
  </si>
  <si>
    <r>
      <t xml:space="preserve">(C) VALUE OF COMPLETED WORK </t>
    </r>
    <r>
      <rPr>
        <b/>
        <sz val="10"/>
        <color indexed="10"/>
        <rFont val="Arial"/>
        <family val="2"/>
      </rPr>
      <t>(STAGE 4 &amp; 5)</t>
    </r>
  </si>
  <si>
    <t>BASIC FEE:-</t>
  </si>
  <si>
    <t>FEES (b) CONSTRUCTION AND COMPLETION STAGES</t>
  </si>
  <si>
    <t>TOTAL PERCENTAGE BASED PROFESSIONAL FEES DUE (a) + (b)</t>
  </si>
  <si>
    <t>TARGETED PROCUREMENT (Only on Engineering project) (Y/N)</t>
  </si>
  <si>
    <t>AGENT OF THE CLIENT (OHSA) (Only on Engineering project) (Y/N)</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</si>
  <si>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</si>
  <si>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</si>
  <si>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</si>
  <si>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</si>
  <si>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</si>
  <si>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</si>
  <si>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</si>
  <si>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</si>
  <si>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</si>
  <si>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</si>
  <si>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</si>
  <si>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</si>
  <si>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</si>
  <si>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</si>
  <si>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</si>
  <si>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</si>
  <si>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</si>
  <si>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</si>
  <si>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</si>
  <si>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</si>
  <si>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</si>
  <si>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</si>
  <si>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</si>
  <si>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</si>
  <si>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</si>
  <si>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</si>
  <si>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</si>
  <si>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r>
      <t xml:space="preserve">When typing </t>
    </r>
    <r>
      <rPr>
        <b/>
        <sz val="10"/>
        <rFont val="Arial"/>
        <family val="2"/>
      </rPr>
      <t>amounts</t>
    </r>
    <r>
      <rPr>
        <sz val="10"/>
        <rFont val="Arial"/>
        <family val="2"/>
      </rPr>
      <t xml:space="preserve"> only type the value. No "R" in front and no spaces between the numbers.</t>
    </r>
  </si>
  <si>
    <t>DEPARTMENTAL FILE NO:</t>
  </si>
  <si>
    <t>PROJECT MANAGER</t>
  </si>
  <si>
    <t>TELEPHONE NUMBER</t>
  </si>
  <si>
    <t>DPW DRAWING NUMBER</t>
  </si>
  <si>
    <t>DISCIPLINE</t>
  </si>
  <si>
    <t>POSTAL ADDRESS:</t>
  </si>
  <si>
    <t>TELEPHONE &amp; FACSIMILE NUMBERS</t>
  </si>
  <si>
    <t>FACSIMILE NO:</t>
  </si>
  <si>
    <t>COMPANY REGISTRATION NUMBER:</t>
  </si>
  <si>
    <t>FEES CODE (YEAR)</t>
  </si>
  <si>
    <t>CONSULTANT'S INVOICE NUMBER:</t>
  </si>
  <si>
    <t xml:space="preserve">PROJECT MANAGER: </t>
  </si>
  <si>
    <t>Tel</t>
  </si>
  <si>
    <t>Fax</t>
  </si>
  <si>
    <t>DPW FILE NUMBER:</t>
  </si>
  <si>
    <t>DPW WCS NUMBER:</t>
  </si>
  <si>
    <t>WCS NO</t>
  </si>
  <si>
    <r>
      <t xml:space="preserve">PRELIMINARY DESIGN, DESIGN &amp; TENDER AND WORKING DRAWING STAGES. </t>
    </r>
    <r>
      <rPr>
        <b/>
        <i/>
        <sz val="12"/>
        <color indexed="10"/>
        <rFont val="Arial"/>
        <family val="2"/>
      </rPr>
      <t>ALL VALUES MUST INCLUDE RELEVANT PROPORTION OF P&amp;G AND CPA DURING CONSTRUCTION STAGE</t>
    </r>
    <r>
      <rPr>
        <b/>
        <i/>
        <sz val="12"/>
        <rFont val="Arial"/>
        <family val="2"/>
      </rPr>
      <t>.</t>
    </r>
  </si>
  <si>
    <t>ALTERATIONS TO EXISTING FACILITIES NOT AFFECTED BY ANY FACTOR OTHER THAN 1.25</t>
  </si>
  <si>
    <t xml:space="preserve">ALTERATIONS TO EXISTING W. &amp; WW. T. W FACILITIES ALSO AFFECTED BY THE 1.25 FACTOR. </t>
  </si>
  <si>
    <t>FEES (a) PRELIMINARY DESIGN, DESIGN &amp; TENDER AND WORKING DRAWING STAGES</t>
  </si>
  <si>
    <t>ADDITIONAL FEE FOR REINFORCED CONCRETE AND STRUCTURAL STEEL WORK</t>
  </si>
  <si>
    <t>TOTAL PERCENTAGE BASED FEES FOR CONSTRUCTION AND COMPLETION STAGES</t>
  </si>
  <si>
    <t>DATE:</t>
  </si>
  <si>
    <t>TOTAL CONSTRUCTION STAGE FEE FOR WATER &amp; WASTE WATER TREATMENT WORKS</t>
  </si>
  <si>
    <t>WCS</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</si>
  <si>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</si>
  <si>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 xml:space="preserve">WCS NO: </t>
  </si>
  <si>
    <t>WORK NOT AFFECTED BY ANY FACTORS.</t>
  </si>
  <si>
    <t>DESIGN FEE FOR WATER &amp; WASTE WATER TREATMENT WORKS</t>
  </si>
  <si>
    <t>FOR WORK NOT AFFECTED BY ANY FACTORS.</t>
  </si>
  <si>
    <r>
      <t xml:space="preserve">PRELIMINARY DESIGN, DESIGN  &amp; TENDER AND WORKING DRAWING STAGES. </t>
    </r>
    <r>
      <rPr>
        <b/>
        <i/>
        <sz val="12"/>
        <color indexed="53"/>
        <rFont val="Arial"/>
        <family val="2"/>
      </rPr>
      <t>ALL VALUES MUST INCLUDE RELEVANT PROPORTION OF P&amp;G &amp; CPA DURING CONSTRUCTION AND ARE ALL AFFECTED BY THE 1.25 ADDITIONAL FEE FACTOR.</t>
    </r>
  </si>
  <si>
    <t>WORK NOT AFFECTED BY ANY OTHER FACTORS.</t>
  </si>
  <si>
    <r>
      <t xml:space="preserve">REPORT STAGE </t>
    </r>
    <r>
      <rPr>
        <b/>
        <sz val="12"/>
        <color indexed="10"/>
        <rFont val="Arial"/>
        <family val="2"/>
      </rPr>
      <t>(If specifically appointed for this stage only)</t>
    </r>
  </si>
  <si>
    <r>
      <t xml:space="preserve">CONSTRUCTION AND COMPLETION STAGES (INTERIM PAYMENTS)                                                                                                   </t>
    </r>
    <r>
      <rPr>
        <b/>
        <i/>
        <sz val="12"/>
        <color indexed="53"/>
        <rFont val="Arial"/>
        <family val="2"/>
      </rPr>
      <t>ALL VALUES MUST INCLUDE RELEVANT PROPORTION OF P&amp;G AND CPA</t>
    </r>
  </si>
  <si>
    <r>
      <t xml:space="preserve">CONSTRUCTION AND COMPLETION STAGES (INTERIM PAYMENTS). </t>
    </r>
    <r>
      <rPr>
        <b/>
        <i/>
        <sz val="12"/>
        <color indexed="10"/>
        <rFont val="Arial"/>
        <family val="2"/>
      </rPr>
      <t>ALL VALUES MUST INCLUDE RELEVANT PROPORTION OF P&amp;G AND CPA DURING CONSTRUCTION AND ARE ALL AFFECTED BY THE 1.25 ADDITIONAL FEE FACTOR.</t>
    </r>
  </si>
  <si>
    <t xml:space="preserve">PERCENTAGE BASED DESIGN FEE FOR WATER AND WASTE WATER TREATMENT WORKS </t>
  </si>
  <si>
    <t>CELL PHONE NUMBER</t>
  </si>
  <si>
    <t>CONSTRUCTION MONITORING ONLY</t>
  </si>
  <si>
    <t>N</t>
  </si>
  <si>
    <t>Cell</t>
  </si>
  <si>
    <t xml:space="preserve"> FEE FOR CIVIL/STRUCTURAL ENGINEERING SERVICES: </t>
  </si>
  <si>
    <t>WATER AND WASTE WATER TREATMENT WORKS</t>
  </si>
  <si>
    <t xml:space="preserve">1. *VALUE OF WORK NOT AFFECTED BY ANY FACTORS </t>
  </si>
  <si>
    <t>2. *VALUE OF ALL ALTERATIONS TO EXISTING FACILITIES NOT AFFECTED BY ANY FACTOR OTHER THAN 1.25.</t>
  </si>
  <si>
    <t>1. *VALUE OF WORK COMPLETED NOT AFFECTED BY ANY FACTORS</t>
  </si>
  <si>
    <t>2. *VALUE OF ALL ALTERATIONS TO EXISTING FACILITIES COMPLETED NOT AFFECTED BY ANY FACTOR OTHER THAN 1.25.</t>
  </si>
  <si>
    <t>1. * VALUE OF WATER &amp; WASTE WATER TREATMENT WORKS NOT AFFECTED BY OTHER FACTORS.</t>
  </si>
  <si>
    <t>1. * VALUE OF COMPLETED WATER &amp; WASTE WATER TREATMENT WORKS NOT AFFECTED BY OTHER FACTORS.</t>
  </si>
  <si>
    <t>ESTIMATES OR TENDER VALUES</t>
  </si>
  <si>
    <t>TOTAL FOR PRELIMINARY DESIGN, DESIGN &amp; TENDER  AND WORKING DRAWING STAGES (a)</t>
  </si>
  <si>
    <t>TOTAL FOR CONSTRUCTION AND COMPLETION STAGES (b)</t>
  </si>
  <si>
    <t>FEES ( c) TARGETED/PREFERENTIAL PROCUREMENT</t>
  </si>
  <si>
    <t>PRINCIPAL AGENT FEES</t>
  </si>
  <si>
    <r>
      <t xml:space="preserve">TOTAL COST OF THE WORKS COMPRISING THE PROJECT, INCLUDING P&amp;G AND CPA. </t>
    </r>
    <r>
      <rPr>
        <b/>
        <sz val="10"/>
        <color indexed="10"/>
        <rFont val="Arial"/>
        <family val="2"/>
      </rPr>
      <t>(Only when the engineer is appointed as principal agent)</t>
    </r>
  </si>
  <si>
    <r>
      <t xml:space="preserve">TOTAL COST OF THE WORKS COMPRISING THE PROJECT COMPLETED, DURING CONSTRUCTION &amp; COMPLETION STAGES. </t>
    </r>
    <r>
      <rPr>
        <b/>
        <sz val="10"/>
        <color indexed="10"/>
        <rFont val="Arial"/>
        <family val="2"/>
      </rPr>
      <t>(Only when the engineer is appointed as principal agent)</t>
    </r>
  </si>
  <si>
    <t>TOTAL VALUE OF WATER &amp; WASTEWATER TREATMENT WORKS AFFECTED BY THE 1.25 FACTOR. (Carried over from the "WTW Input" sheet)</t>
  </si>
  <si>
    <t>TOTAL VALUE OF WATER &amp; WASTEWATER TREATMENT WORKS COMPLETED AFFECTED BY THE 1.25 FACTOR. (Carried over from the "WTW Input" sheet).</t>
  </si>
  <si>
    <t>2. * VALUE OF ALL COMPLETED ALTERATIONS TO EXISTING W. &amp; WW. T. W AFFECTED BY THE  1.25. FACTOR.</t>
  </si>
  <si>
    <t>2. * VALUE OF ALL ALTERATIONS TO EXISTING W. &amp; WW. T. W ALSO AFFECTED BY THE  1.25. FACTOR.</t>
  </si>
  <si>
    <t>PAYMENT NO</t>
  </si>
  <si>
    <t>1</t>
  </si>
  <si>
    <t>CARRIED OVER</t>
  </si>
  <si>
    <t>38</t>
  </si>
  <si>
    <t>ATTACHED TO CLAIM NO</t>
  </si>
  <si>
    <t>Typing Duplicating &amp; Printing TOTAL Excl VAT</t>
  </si>
  <si>
    <t xml:space="preserve"> Report: Time Based fees Total Excl VAT</t>
  </si>
  <si>
    <t xml:space="preserve">CONSTRUCTION MONITORING  &amp; OTHER </t>
  </si>
  <si>
    <t>Construction monitoring &amp; Other: Time Based fees Total Excl VAT</t>
  </si>
  <si>
    <t>Travelling &amp; Public Transport Total Excl VAT</t>
  </si>
  <si>
    <t>TRAVELLING TIME</t>
  </si>
  <si>
    <t>INPUT ALL INFORMATION FOR WHOLE PROJECT</t>
  </si>
  <si>
    <t>Site Staff &amp; Other Charges Total Excl VAT</t>
  </si>
  <si>
    <t>INPUT ALL INFORMATION FOR THE WHOLE PROJECT</t>
  </si>
  <si>
    <t>Travelling Time Total Excl VAT</t>
  </si>
  <si>
    <t>NOTE: ALL ITEMS MUST EXCLUDE VAT</t>
  </si>
  <si>
    <t>NOTE: ALL ITEMS MUST INCLUDE VAT</t>
  </si>
  <si>
    <t>Construction monitoring : Time Based fees Total</t>
  </si>
  <si>
    <t>Travelling expenses Total</t>
  </si>
  <si>
    <t>FEES (d) CLAIM FOR "AGENT OF THE CLIENT"</t>
  </si>
  <si>
    <t>FEES (e):  TIME BASED</t>
  </si>
  <si>
    <t xml:space="preserve">FEES (f) EXPENSES AND COSTS (DISBURSEMENTS) </t>
  </si>
  <si>
    <t>TOTAL PERCENTAGE BASED PROFESSIONAL FEES DUE (a) + (b) + ( c) + (d)</t>
  </si>
  <si>
    <t>TOTAL FEES (e) TIME BASED</t>
  </si>
  <si>
    <t>TOTAL FEES (f) EXPENSES AND COSTS (DISBURSEMENTS)</t>
  </si>
  <si>
    <t>ALL ITEMS MUST EXCLUDE VAT</t>
  </si>
  <si>
    <r>
      <t xml:space="preserve">2. Time Based fees: </t>
    </r>
    <r>
      <rPr>
        <b/>
        <sz val="11"/>
        <color indexed="10"/>
        <rFont val="Arial"/>
        <family val="2"/>
      </rPr>
      <t>Construction monitoring (only after written approval)</t>
    </r>
  </si>
  <si>
    <r>
      <t xml:space="preserve">3. Time Based fees: </t>
    </r>
    <r>
      <rPr>
        <b/>
        <sz val="11"/>
        <color indexed="10"/>
        <rFont val="Arial"/>
        <family val="2"/>
      </rPr>
      <t>Other</t>
    </r>
  </si>
  <si>
    <t>Hours claimed</t>
  </si>
  <si>
    <t>TOTAL VALUE OF REINFORCED CONCRETE:</t>
  </si>
  <si>
    <t>TOTAL VALUE OF STRUCTURAL STEEL:</t>
  </si>
  <si>
    <t>TOTAL PERCENTAGE BASED FEE FOR PRELIMINARY DESIGN, DESIGN &amp; TENDER AND WORKING DRAWING STAGES</t>
  </si>
  <si>
    <t>PLUS NON TAXABLE EXPENSES</t>
  </si>
  <si>
    <t>BASIC FEE:</t>
  </si>
  <si>
    <t>PERCENTAGE BASED FEE FOR CONSTRUCTION AND COMPLETION STAGES FOR W &amp; WW TREATMENT WORKS</t>
  </si>
  <si>
    <t>Site Staff &amp; Other Charges Total Incl VAT</t>
  </si>
  <si>
    <t>ADDITIONAL FEE FOR REINFORCED CONCRETE PORTION OF THE WORKS.</t>
  </si>
  <si>
    <t>ADDITIONAL FEE FOR STRUCTURAL STEELWORK PORTION OF THE WORKS</t>
  </si>
  <si>
    <t>Scale_2000EN</t>
  </si>
  <si>
    <t>Scale_2000EST</t>
  </si>
  <si>
    <t>Eng Scales Normal Services</t>
  </si>
  <si>
    <t>Scale_2002EN</t>
  </si>
  <si>
    <t>Scale 2002ERC</t>
  </si>
  <si>
    <t>Scale_2002EST</t>
  </si>
  <si>
    <t>2000 SCALES</t>
  </si>
  <si>
    <t>2002 SCALES</t>
  </si>
  <si>
    <t>STANDARD BASIC FEE. (Clause 2.3.1.1.1)</t>
  </si>
  <si>
    <t>ADDITIONAL BASIC FEE FOR REINFORCED CONCRETE. (Clause 2.3.1.1.2)</t>
  </si>
  <si>
    <t>ADDITIONAL BASIC FEE FOR STRUCTURAL STEEL. (Clause 2.3.1.1.3)</t>
  </si>
  <si>
    <t>TOTAL VALUE OF ALL WORK BY THE ENGINEER APPROPRIATE TO CLAUSE 2.3.1.1.1 OF THE GAZETTE (Carried over to Main Input sheet)</t>
  </si>
  <si>
    <t>TOTAL VALUE OF ALL WATER &amp; WASTE WATER TREATMENT WORK COMPLETED, APPROPRIATE TO CLAUSE 2.3.1.1.1 OF THE GAZETTE. (Carried over to "Main Input" sheet)</t>
  </si>
  <si>
    <t>1. VALUE OF REINFORCED CONCRETE WORK COMPLETED APPROPRIATE TO CLAUSE 2.3.1.1.2 OF THE GAZETTE.</t>
  </si>
  <si>
    <t>2. VALUE OF WORK ON STRUCTURAL STEEL WORK COMPLETED APPROPRIATE TO CLAUSE 2.3.1.1.3 OF THE GAZETTE</t>
  </si>
  <si>
    <t>VALUE OF ALL WORK COMPLETED, APPROPRIATE TO CLAUSE 3.2.1.1.1 OF THE GAZETTE</t>
  </si>
  <si>
    <t>1. VALUE OF REINFORCED CONCRETE WORK APPROPRIATE TO CLAUSE 2.3.1.1.2 OF THE GAZETTE.</t>
  </si>
  <si>
    <t>2. VALUE OF ALL STRUCTURAL STEEL WORK APPROPRIATE TO CLAUSE 2.3.1.1.3 OF THE GAZETTE</t>
  </si>
  <si>
    <t>TOTAL VALUE OF ALL WORK BY THE ENGINEER APPROPRIATE TO CLAUSE 3.2.1.1.1 OF THE GAZETTE</t>
  </si>
  <si>
    <t>TYPE OF APPOINTMENT</t>
  </si>
  <si>
    <t>NORMAL</t>
  </si>
  <si>
    <t>All appointments during 1998 and 1999 will be in accordance with the 1998, R1113 Tariff of Fees, the appointments during 2000 and 2001 will be in accordance with the 2000, R1113 Tariff of Fees and the appointments during 2002 up to Dec. 2003 will be in accordance with the 2002, R1113 Tariff of Fees, thereafter the Guideline for Sevices and Fees.</t>
  </si>
  <si>
    <t>R1113 FEES</t>
  </si>
  <si>
    <t>Scale_2000ERC</t>
  </si>
  <si>
    <t>ADDITIONAL FEE FOR CONSTRUCTION MONITORING ONLY</t>
  </si>
  <si>
    <t> 739000</t>
  </si>
  <si>
    <r>
      <t>Additional Construction Monitoring</t>
    </r>
    <r>
      <rPr>
        <sz val="10"/>
        <rFont val="Arial"/>
        <family val="2"/>
      </rPr>
      <t>: A separately motivated fee is mentioned but not determined. This can be a separately calculated fee with the calculations shown on the Time Based sheet</t>
    </r>
  </si>
  <si>
    <r>
      <t xml:space="preserve">The </t>
    </r>
    <r>
      <rPr>
        <b/>
        <sz val="10"/>
        <rFont val="Arial"/>
        <family val="2"/>
      </rPr>
      <t>dates</t>
    </r>
    <r>
      <rPr>
        <sz val="10"/>
        <rFont val="Arial"/>
        <family val="2"/>
      </rPr>
      <t xml:space="preserve"> must be typed in as follows: ddmmmyy i.e. "10aug05" </t>
    </r>
  </si>
  <si>
    <r>
      <t xml:space="preserve">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 </t>
    </r>
    <r>
      <rPr>
        <sz val="10"/>
        <color indexed="12"/>
        <rFont val="Arial"/>
        <family val="2"/>
      </rPr>
      <t>(You may replace the DPW Logo with your own)</t>
    </r>
  </si>
  <si>
    <t>WORKBOOK FOR THE CALCULATION OF CONSULTING ENGINEER'S FEES IN TERMS OF THE TARIFF OF FEES FOR PROFESSIONAL ENGINEERS PUBLISHED BY DPW UNTIL 1998 AND BY ECSA SINCE 2000 AS AMENDED BY DPW</t>
  </si>
  <si>
    <t>1998 SCALES</t>
  </si>
  <si>
    <t>Scale_1998EN</t>
  </si>
  <si>
    <t>Scale_1998ERC</t>
  </si>
  <si>
    <t>Scale_1998EST</t>
  </si>
  <si>
    <t>Less: Previously paid</t>
  </si>
  <si>
    <t>Non-taxable Expenses - this invoice</t>
  </si>
  <si>
    <t>TOTAL AMOUNT PAID, (Incl VAT &amp; Non Taxable)</t>
  </si>
  <si>
    <t>ESTIMATES ONLY</t>
  </si>
  <si>
    <t>TOTAL AMOUNT PAID, (Excl  VAT, Excl Non Taxable)</t>
  </si>
  <si>
    <t>TOTAL NON-TAXABLE AMOUNT PAID</t>
  </si>
  <si>
    <t>TOTAL AMOUNT PAID (Excl VAT)</t>
  </si>
  <si>
    <t>TOTAL FEES DUE (EXCL VAT)</t>
  </si>
  <si>
    <t>COMMENTS</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</si>
  <si>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</si>
  <si>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</si>
  <si>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</si>
  <si>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</si>
  <si>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</si>
  <si>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</si>
  <si>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</si>
  <si>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</si>
  <si>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</si>
  <si>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</si>
  <si>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</si>
  <si>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</si>
  <si>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t>Construction</t>
  </si>
  <si>
    <t>PERCENTAGE OF STAGE COMPLETED</t>
  </si>
  <si>
    <t>CIVIL ENGINEERING SERVICE</t>
  </si>
  <si>
    <t>ENGINEERING PROJECT</t>
  </si>
  <si>
    <t>WORKING DRAWING</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</si>
  <si>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</si>
  <si>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</si>
  <si>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</si>
  <si>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</si>
  <si>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</si>
  <si>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</si>
  <si>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</si>
  <si>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</si>
  <si>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</si>
  <si>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</si>
  <si>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</si>
  <si>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</si>
  <si>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</si>
  <si>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</si>
  <si>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</si>
  <si>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</si>
  <si>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</si>
  <si>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</si>
  <si>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Version 3.1  2012-10</t>
  </si>
  <si>
    <t>3. Subsistence Charges [See your letter of appointment. Use either Table 4 or Table 5, not both]</t>
  </si>
  <si>
    <t>Toll gate &amp; Parking</t>
  </si>
  <si>
    <t>PREVIOUS CLAIMS</t>
  </si>
  <si>
    <t>ANNEXURE A3</t>
  </si>
  <si>
    <t>SUMMARY  OF  FEE  ACCOUNT</t>
  </si>
  <si>
    <t>CLAIM No  :</t>
  </si>
  <si>
    <t>:</t>
  </si>
  <si>
    <t xml:space="preserve"> Name of Service</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</si>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</sst>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R&quot;\ * #,##0.00_ ;_ &quot;R&quot;\ * \-#,##0.00_ ;_ &quot;R&quot;\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R-1C09]\ #,##0.00"/>
    <numFmt numFmtId="172" formatCode="#,##0.0000000000000"/>
    <numFmt numFmtId="173" formatCode="&quot;R&quot;\ #,##0"/>
    <numFmt numFmtId="175" formatCode="General_)"/>
    <numFmt numFmtId="176" formatCode="0.0"/>
    <numFmt numFmtId="177" formatCode="dd\ mmmm\ yyyy"/>
    <numFmt numFmtId="178" formatCode="0.000"/>
    <numFmt numFmtId="179" formatCode="000000"/>
    <numFmt numFmtId="180" formatCode="00"/>
    <numFmt numFmtId="181" formatCode="dd\-mmm\-yyyy"/>
  </numFmts>
  <fonts count="102"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i/>
      <sz val="12"/>
      <color indexed="10"/>
      <name val="Arial"/>
      <family val="2"/>
    </font>
    <font>
      <i/>
      <sz val="10"/>
      <name val="Arial"/>
      <family val="2"/>
    </font>
    <font>
      <b/>
      <i/>
      <sz val="10"/>
      <name val="Arial"/>
      <family val="2"/>
    </font>
    <font>
      <b/>
      <u/>
      <sz val="10"/>
      <color indexed="8"/>
      <name val="Arial"/>
      <family val="2"/>
    </font>
    <font>
      <b/>
      <i/>
      <sz val="14"/>
      <color indexed="8"/>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24"/>
      <color indexed="10"/>
      <name val="Arial"/>
      <family val="2"/>
    </font>
    <font>
      <b/>
      <sz val="14"/>
      <color indexed="12"/>
      <name val="Arial"/>
      <family val="2"/>
    </font>
    <font>
      <sz val="14"/>
      <name val="Courier"/>
      <family val="3"/>
    </font>
    <font>
      <b/>
      <sz val="18"/>
      <color indexed="10"/>
      <name val="Arial"/>
      <family val="2"/>
    </font>
    <font>
      <sz val="14"/>
      <name val="Arial"/>
      <family val="2"/>
    </font>
    <font>
      <b/>
      <sz val="14"/>
      <name val="Arial"/>
      <family val="2"/>
    </font>
    <font>
      <b/>
      <sz val="12"/>
      <color indexed="8"/>
      <name val="Arial"/>
      <family val="2"/>
    </font>
    <font>
      <sz val="12"/>
      <color indexed="12"/>
      <name val="Arial"/>
      <family val="2"/>
    </font>
    <font>
      <b/>
      <sz val="10"/>
      <color indexed="12"/>
      <name val="Arial"/>
      <family val="2"/>
    </font>
    <font>
      <b/>
      <sz val="16"/>
      <color indexed="12"/>
      <name val="Arial"/>
      <family val="2"/>
    </font>
    <font>
      <sz val="16"/>
      <name val="Arial"/>
      <family val="2"/>
    </font>
    <font>
      <b/>
      <u/>
      <sz val="14"/>
      <color indexed="12"/>
      <name val="Arial"/>
      <family val="2"/>
    </font>
    <font>
      <b/>
      <sz val="12"/>
      <color indexed="12"/>
      <name val="Arial"/>
      <family val="2"/>
    </font>
    <font>
      <b/>
      <sz val="11"/>
      <color indexed="8"/>
      <name val="Arial"/>
      <family val="2"/>
    </font>
    <font>
      <b/>
      <sz val="22"/>
      <color indexed="10"/>
      <name val="Arial"/>
      <family val="2"/>
    </font>
    <font>
      <b/>
      <u/>
      <sz val="16"/>
      <color indexed="10"/>
      <name val="Arial"/>
      <family val="2"/>
    </font>
    <font>
      <sz val="12"/>
      <color indexed="8"/>
      <name val="Arial"/>
      <family val="2"/>
    </font>
    <font>
      <b/>
      <u/>
      <sz val="11"/>
      <color indexed="8"/>
      <name val="Arial"/>
      <family val="2"/>
    </font>
    <font>
      <b/>
      <sz val="11"/>
      <color indexed="12"/>
      <name val="Arial"/>
      <family val="2"/>
    </font>
    <font>
      <i/>
      <sz val="11"/>
      <name val="Arial"/>
      <family val="2"/>
    </font>
    <font>
      <b/>
      <i/>
      <sz val="11"/>
      <name val="Arial"/>
      <family val="2"/>
    </font>
    <font>
      <i/>
      <sz val="11"/>
      <color indexed="12"/>
      <name val="Arial"/>
      <family val="2"/>
    </font>
    <font>
      <b/>
      <u/>
      <sz val="11"/>
      <name val="Arial"/>
      <family val="2"/>
    </font>
    <font>
      <sz val="10"/>
      <color indexed="81"/>
      <name val="Tahoma"/>
      <family val="2"/>
    </font>
    <font>
      <i/>
      <u/>
      <sz val="12"/>
      <name val="Arial"/>
      <family val="2"/>
    </font>
    <font>
      <sz val="22"/>
      <name val="Arial"/>
      <family val="2"/>
    </font>
    <font>
      <i/>
      <sz val="12"/>
      <color indexed="8"/>
      <name val="Arial"/>
      <family val="2"/>
    </font>
    <font>
      <b/>
      <i/>
      <sz val="14"/>
      <color indexed="12"/>
      <name val="Arial"/>
      <family val="2"/>
    </font>
    <font>
      <b/>
      <sz val="14"/>
      <color indexed="10"/>
      <name val="Arial"/>
      <family val="2"/>
    </font>
    <font>
      <sz val="18"/>
      <name val="Arial"/>
      <family val="2"/>
    </font>
    <font>
      <i/>
      <sz val="14"/>
      <name val="Arial"/>
      <family val="2"/>
    </font>
    <font>
      <sz val="18"/>
      <color indexed="10"/>
      <name val="Arial"/>
      <family val="2"/>
    </font>
    <font>
      <sz val="22"/>
      <color indexed="10"/>
      <name val="Arial"/>
      <family val="2"/>
    </font>
    <font>
      <b/>
      <u/>
      <sz val="12"/>
      <name val="Arial"/>
      <family val="2"/>
    </font>
    <font>
      <sz val="16"/>
      <name val="Courier"/>
      <family val="3"/>
    </font>
    <font>
      <u/>
      <sz val="16"/>
      <name val="Arial"/>
      <family val="2"/>
    </font>
    <font>
      <b/>
      <sz val="18"/>
      <color indexed="12"/>
      <name val="Arial"/>
      <family val="2"/>
    </font>
    <font>
      <b/>
      <u/>
      <sz val="14"/>
      <color indexed="10"/>
      <name val="Arial"/>
      <family val="2"/>
    </font>
    <font>
      <sz val="11"/>
      <color indexed="12"/>
      <name val="Courier"/>
      <family val="3"/>
    </font>
    <font>
      <b/>
      <sz val="10"/>
      <color indexed="81"/>
      <name val="Tahoma"/>
      <family val="2"/>
    </font>
    <font>
      <sz val="9"/>
      <name val="Arial"/>
      <family val="2"/>
    </font>
    <font>
      <b/>
      <u/>
      <sz val="12"/>
      <color indexed="10"/>
      <name val="Arial"/>
      <family val="2"/>
    </font>
    <font>
      <b/>
      <sz val="18"/>
      <name val="Arial"/>
      <family val="2"/>
    </font>
    <font>
      <b/>
      <u/>
      <sz val="11"/>
      <color indexed="10"/>
      <name val="Arial"/>
      <family val="2"/>
    </font>
    <font>
      <sz val="8"/>
      <name val="Courier"/>
      <family val="3"/>
    </font>
    <font>
      <sz val="18"/>
      <color indexed="12"/>
      <name val="Courier"/>
      <family val="3"/>
    </font>
    <font>
      <b/>
      <sz val="12"/>
      <name val="Courier"/>
      <family val="3"/>
    </font>
    <font>
      <b/>
      <sz val="22"/>
      <color indexed="57"/>
      <name val="Arial"/>
      <family val="2"/>
    </font>
    <font>
      <b/>
      <sz val="12"/>
      <color indexed="57"/>
      <name val="Courier"/>
      <family val="3"/>
    </font>
    <font>
      <b/>
      <sz val="12"/>
      <name val="Courier"/>
      <family val="3"/>
    </font>
    <font>
      <sz val="12"/>
      <color indexed="10"/>
      <name val="Courier"/>
      <family val="3"/>
    </font>
    <font>
      <b/>
      <sz val="11"/>
      <color indexed="10"/>
      <name val="Arial Narrow"/>
      <family val="2"/>
    </font>
    <font>
      <sz val="12"/>
      <name val="Courier"/>
      <family val="3"/>
    </font>
    <font>
      <u/>
      <sz val="12"/>
      <color rgb="FFFF0000"/>
      <name val="Arial"/>
      <family val="2"/>
    </font>
    <font>
      <u/>
      <sz val="10"/>
      <name val="Arial"/>
      <family val="2"/>
    </font>
    <font>
      <b/>
      <sz val="10"/>
      <name val="Courier"/>
      <family val="3"/>
    </font>
    <font>
      <b/>
      <i/>
      <sz val="10"/>
      <color rgb="FFFF0000"/>
      <name val="Arial"/>
      <family val="2"/>
    </font>
    <font>
      <b/>
      <sz val="11"/>
      <color rgb="FF1F497D"/>
      <name val="Arial"/>
      <family val="2"/>
    </font>
    <font>
      <sz val="10"/>
      <name val="Courier"/>
      <family val="3"/>
    </font>
    <font>
      <sz val="11"/>
      <color rgb="FF1F497D"/>
      <name val="Arial"/>
      <family val="2"/>
    </font>
    <font>
      <sz val="8"/>
      <name val="Arial"/>
      <family val="2"/>
    </font>
    <font>
      <b/>
      <u/>
      <sz val="14"/>
      <name val="Arial"/>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lightHorizontal">
        <fgColor indexed="9"/>
      </patternFill>
    </fill>
    <fill>
      <patternFill patternType="solid">
        <fgColor indexed="22"/>
        <bgColor indexed="64"/>
      </patternFill>
    </fill>
    <fill>
      <patternFill patternType="solid">
        <fgColor indexed="43"/>
        <bgColor indexed="9"/>
      </patternFill>
    </fill>
    <fill>
      <patternFill patternType="lightTrellis"/>
    </fill>
    <fill>
      <patternFill patternType="solid">
        <fgColor indexed="13"/>
        <bgColor indexed="64"/>
      </patternFill>
    </fill>
    <fill>
      <patternFill patternType="solid">
        <fgColor indexed="41"/>
        <bgColor indexed="64"/>
      </patternFill>
    </fill>
    <fill>
      <patternFill patternType="solid">
        <fgColor indexed="52"/>
        <bgColor indexed="64"/>
      </patternFill>
    </fill>
    <fill>
      <patternFill patternType="solid">
        <fgColor indexed="47"/>
        <bgColor indexed="64"/>
      </patternFill>
    </fill>
    <fill>
      <patternFill patternType="solid">
        <fgColor theme="0" tint="-4.9989318521683403E-2"/>
        <bgColor indexed="64"/>
      </patternFill>
    </fill>
  </fills>
  <borders count="200">
    <border>
      <left/>
      <right/>
      <top/>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right/>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double">
        <color indexed="64"/>
      </left>
      <right style="thin">
        <color indexed="64"/>
      </right>
      <top style="double">
        <color indexed="64"/>
      </top>
      <bottom style="medium">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top style="hair">
        <color indexed="64"/>
      </top>
      <bottom style="hair">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top style="medium">
        <color indexed="64"/>
      </top>
      <bottom style="medium">
        <color indexed="64"/>
      </bottom>
      <diagonal/>
    </border>
    <border>
      <left style="thin">
        <color indexed="64"/>
      </left>
      <right style="double">
        <color indexed="64"/>
      </right>
      <top/>
      <bottom style="double">
        <color indexed="64"/>
      </bottom>
      <diagonal/>
    </border>
    <border>
      <left style="double">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style="double">
        <color indexed="64"/>
      </left>
      <right/>
      <top style="medium">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right style="thin">
        <color indexed="64"/>
      </right>
      <top style="thin">
        <color indexed="64"/>
      </top>
      <bottom style="double">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bottom/>
      <diagonal/>
    </border>
    <border>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dotted">
        <color indexed="64"/>
      </bottom>
      <diagonal/>
    </border>
    <border>
      <left style="thin">
        <color indexed="64"/>
      </left>
      <right style="double">
        <color indexed="64"/>
      </right>
      <top style="thin">
        <color indexed="64"/>
      </top>
      <bottom style="double">
        <color indexed="64"/>
      </bottom>
      <diagonal/>
    </border>
    <border>
      <left/>
      <right/>
      <top/>
      <bottom style="dotted">
        <color indexed="64"/>
      </bottom>
      <diagonal/>
    </border>
    <border>
      <left/>
      <right style="double">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right style="double">
        <color indexed="64"/>
      </right>
      <top style="medium">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tted">
        <color indexed="64"/>
      </bottom>
      <diagonal/>
    </border>
    <border>
      <left style="thin">
        <color indexed="64"/>
      </left>
      <right style="medium">
        <color indexed="64"/>
      </right>
      <top style="thin">
        <color indexed="64"/>
      </top>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bottom style="dotted">
        <color indexed="64"/>
      </bottom>
      <diagonal/>
    </border>
    <border>
      <left style="double">
        <color indexed="64"/>
      </left>
      <right/>
      <top style="dotted">
        <color indexed="64"/>
      </top>
      <bottom style="double">
        <color indexed="64"/>
      </bottom>
      <diagonal/>
    </border>
    <border>
      <left style="double">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double">
        <color indexed="64"/>
      </left>
      <right style="thin">
        <color indexed="64"/>
      </right>
      <top style="medium">
        <color indexed="64"/>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style="double">
        <color indexed="64"/>
      </left>
      <right/>
      <top style="dotted">
        <color indexed="64"/>
      </top>
      <bottom/>
      <diagonal/>
    </border>
    <border>
      <left style="thin">
        <color indexed="64"/>
      </left>
      <right/>
      <top/>
      <bottom style="double">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thin">
        <color indexed="64"/>
      </bottom>
      <diagonal/>
    </border>
  </borders>
  <cellStyleXfs count="16">
    <xf numFmtId="0" fontId="0" fillId="0" borderId="0"/>
    <xf numFmtId="44" fontId="2" fillId="0" borderId="0" applyFont="0" applyFill="0" applyBorder="0" applyAlignment="0" applyProtection="0"/>
    <xf numFmtId="168"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6" fontId="3" fillId="0" borderId="0">
      <protection locked="0"/>
    </xf>
    <xf numFmtId="167" fontId="4" fillId="0" borderId="0">
      <protection locked="0"/>
    </xf>
    <xf numFmtId="167" fontId="4" fillId="0" borderId="0">
      <protection locked="0"/>
    </xf>
    <xf numFmtId="0" fontId="26" fillId="0" borderId="0"/>
    <xf numFmtId="9" fontId="2" fillId="0" borderId="0" applyFont="0" applyFill="0" applyBorder="0" applyAlignment="0" applyProtection="0"/>
    <xf numFmtId="167" fontId="3" fillId="0" borderId="1">
      <protection locked="0"/>
    </xf>
  </cellStyleXfs>
  <cellXfs count="1602">
    <xf numFmtId="0" fontId="0" fillId="0" borderId="0" xfId="0"/>
    <xf numFmtId="0" fontId="6" fillId="0" borderId="0" xfId="0" applyFont="1" applyFill="1" applyBorder="1" applyProtection="1"/>
    <xf numFmtId="0" fontId="0" fillId="0" borderId="0" xfId="0" applyBorder="1"/>
    <xf numFmtId="0" fontId="0" fillId="0" borderId="2" xfId="0" applyBorder="1"/>
    <xf numFmtId="172" fontId="0" fillId="0" borderId="0" xfId="0" applyNumberFormat="1"/>
    <xf numFmtId="0" fontId="8" fillId="0" borderId="0" xfId="0" applyFont="1" applyBorder="1" applyAlignment="1">
      <alignment horizontal="right"/>
    </xf>
    <xf numFmtId="0" fontId="8" fillId="0" borderId="5" xfId="0" applyFont="1" applyBorder="1" applyAlignment="1">
      <alignment horizontal="right"/>
    </xf>
    <xf numFmtId="0" fontId="16" fillId="0" borderId="6" xfId="0" applyFont="1" applyBorder="1" applyAlignment="1">
      <alignment horizontal="left"/>
    </xf>
    <xf numFmtId="0" fontId="16" fillId="0" borderId="7" xfId="0" applyFont="1" applyBorder="1" applyAlignment="1">
      <alignment horizontal="left"/>
    </xf>
    <xf numFmtId="0" fontId="8" fillId="0" borderId="8" xfId="0" applyFont="1" applyBorder="1" applyAlignment="1">
      <alignment horizontal="right"/>
    </xf>
    <xf numFmtId="0" fontId="8" fillId="0" borderId="2" xfId="0" applyFont="1" applyBorder="1" applyAlignment="1">
      <alignment horizontal="right"/>
    </xf>
    <xf numFmtId="44" fontId="6" fillId="0" borderId="9" xfId="1" applyFont="1" applyBorder="1" applyProtection="1"/>
    <xf numFmtId="0" fontId="6" fillId="0" borderId="10" xfId="0" applyFont="1" applyBorder="1" applyAlignment="1" applyProtection="1">
      <alignment vertical="top" wrapText="1"/>
    </xf>
    <xf numFmtId="0" fontId="17" fillId="0" borderId="0" xfId="0" applyFont="1"/>
    <xf numFmtId="0" fontId="5" fillId="0" borderId="0" xfId="0" applyFont="1"/>
    <xf numFmtId="0" fontId="5" fillId="0" borderId="11" xfId="0" applyFont="1" applyFill="1" applyBorder="1" applyAlignment="1" applyProtection="1">
      <alignment horizontal="left" vertical="center" wrapText="1"/>
    </xf>
    <xf numFmtId="0" fontId="14" fillId="0" borderId="2" xfId="0" applyFont="1" applyBorder="1" applyAlignment="1" applyProtection="1">
      <alignment vertical="center"/>
    </xf>
    <xf numFmtId="9" fontId="6" fillId="0" borderId="11" xfId="0" applyNumberFormat="1"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2" fillId="0" borderId="0" xfId="0" applyFont="1" applyBorder="1" applyAlignment="1"/>
    <xf numFmtId="0" fontId="45" fillId="0" borderId="0" xfId="0" applyFont="1" applyBorder="1" applyAlignment="1">
      <alignment vertical="center" wrapText="1"/>
    </xf>
    <xf numFmtId="0" fontId="8" fillId="3" borderId="13" xfId="0" applyFont="1" applyFill="1" applyBorder="1" applyAlignment="1" applyProtection="1">
      <alignment horizontal="center" vertical="center" wrapText="1"/>
    </xf>
    <xf numFmtId="0" fontId="5" fillId="0" borderId="14" xfId="0" applyFont="1" applyFill="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0" fontId="5" fillId="0" borderId="0" xfId="0" applyNumberFormat="1" applyFont="1" applyFill="1" applyBorder="1" applyAlignment="1" applyProtection="1">
      <alignment vertical="center"/>
    </xf>
    <xf numFmtId="170" fontId="44" fillId="0" borderId="0" xfId="0" applyNumberFormat="1" applyFont="1" applyBorder="1" applyAlignment="1" applyProtection="1">
      <alignment horizontal="center" vertical="center"/>
    </xf>
    <xf numFmtId="10" fontId="5" fillId="0" borderId="0" xfId="14"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173"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0" fontId="5" fillId="0" borderId="0" xfId="0" applyFont="1" applyBorder="1" applyAlignment="1" applyProtection="1">
      <alignment horizontal="center" vertical="center"/>
    </xf>
    <xf numFmtId="170" fontId="5" fillId="0" borderId="0" xfId="0" applyNumberFormat="1" applyFont="1" applyBorder="1" applyAlignment="1" applyProtection="1">
      <alignment vertical="center"/>
    </xf>
    <xf numFmtId="170" fontId="44" fillId="0" borderId="0" xfId="0" applyNumberFormat="1" applyFont="1" applyFill="1" applyBorder="1" applyAlignment="1" applyProtection="1">
      <alignment vertical="center"/>
    </xf>
    <xf numFmtId="173" fontId="5" fillId="0" borderId="0" xfId="14" applyNumberFormat="1" applyFont="1" applyFill="1" applyBorder="1" applyAlignment="1" applyProtection="1">
      <alignment vertical="center"/>
    </xf>
    <xf numFmtId="9" fontId="5" fillId="0" borderId="0" xfId="14" applyFont="1" applyFill="1" applyBorder="1" applyAlignment="1" applyProtection="1">
      <alignment vertical="center"/>
    </xf>
    <xf numFmtId="0" fontId="6" fillId="0" borderId="0" xfId="0" applyFont="1" applyFill="1" applyBorder="1" applyAlignment="1" applyProtection="1">
      <alignment horizontal="center" vertical="center"/>
    </xf>
    <xf numFmtId="170" fontId="44" fillId="0" borderId="0" xfId="0" applyNumberFormat="1" applyFont="1" applyFill="1" applyBorder="1" applyAlignment="1" applyProtection="1">
      <alignment horizontal="center" vertical="center"/>
    </xf>
    <xf numFmtId="9" fontId="5" fillId="0" borderId="11" xfId="0" applyNumberFormat="1" applyFont="1" applyFill="1" applyBorder="1" applyAlignment="1" applyProtection="1">
      <alignment vertical="center"/>
    </xf>
    <xf numFmtId="10" fontId="8" fillId="0" borderId="0" xfId="14" applyNumberFormat="1" applyFont="1" applyFill="1" applyBorder="1" applyAlignment="1" applyProtection="1">
      <alignment vertical="center"/>
    </xf>
    <xf numFmtId="0" fontId="15" fillId="0" borderId="11" xfId="0" applyFont="1" applyBorder="1" applyAlignment="1">
      <alignment vertical="center"/>
    </xf>
    <xf numFmtId="0" fontId="17" fillId="0" borderId="11" xfId="0" applyFont="1" applyBorder="1" applyAlignment="1" applyProtection="1">
      <alignment vertical="center"/>
    </xf>
    <xf numFmtId="0" fontId="17" fillId="0" borderId="0" xfId="0" applyFont="1" applyBorder="1" applyAlignment="1" applyProtection="1">
      <alignment vertical="center"/>
    </xf>
    <xf numFmtId="0" fontId="17" fillId="0" borderId="15" xfId="0" applyFont="1" applyBorder="1" applyAlignment="1" applyProtection="1">
      <alignment vertical="center"/>
    </xf>
    <xf numFmtId="0" fontId="17" fillId="4" borderId="2" xfId="0" applyFont="1" applyFill="1" applyBorder="1" applyAlignment="1" applyProtection="1">
      <alignment vertical="center"/>
    </xf>
    <xf numFmtId="0" fontId="17" fillId="0" borderId="0" xfId="0" applyFont="1" applyFill="1" applyBorder="1" applyAlignment="1" applyProtection="1">
      <alignment vertical="center"/>
    </xf>
    <xf numFmtId="0" fontId="41" fillId="0" borderId="0" xfId="0" applyFont="1" applyBorder="1" applyAlignment="1" applyProtection="1">
      <alignment vertical="center"/>
    </xf>
    <xf numFmtId="49" fontId="18" fillId="2" borderId="16" xfId="0" applyNumberFormat="1" applyFont="1" applyFill="1" applyBorder="1" applyAlignment="1" applyProtection="1">
      <alignment horizontal="center" vertical="center"/>
      <protection locked="0"/>
    </xf>
    <xf numFmtId="0" fontId="17" fillId="0" borderId="17" xfId="0" applyFont="1" applyBorder="1" applyAlignment="1" applyProtection="1">
      <alignment vertical="center"/>
    </xf>
    <xf numFmtId="0" fontId="31" fillId="0" borderId="15" xfId="0" applyFont="1" applyBorder="1" applyAlignment="1" applyProtection="1">
      <alignment vertical="center"/>
    </xf>
    <xf numFmtId="0" fontId="5" fillId="0" borderId="18" xfId="0" applyFont="1" applyBorder="1" applyAlignment="1" applyProtection="1">
      <alignment vertical="center"/>
    </xf>
    <xf numFmtId="0" fontId="17" fillId="0" borderId="17" xfId="0" applyFont="1" applyBorder="1" applyAlignment="1">
      <alignment vertical="center"/>
    </xf>
    <xf numFmtId="0" fontId="14" fillId="0" borderId="0" xfId="0" applyFont="1" applyBorder="1" applyAlignment="1" applyProtection="1">
      <alignment vertical="center"/>
    </xf>
    <xf numFmtId="0" fontId="47" fillId="0" borderId="0" xfId="0" applyFont="1" applyBorder="1" applyAlignment="1" applyProtection="1">
      <alignment vertical="center"/>
    </xf>
    <xf numFmtId="0" fontId="18" fillId="0" borderId="11" xfId="0" applyFont="1" applyBorder="1" applyAlignment="1" applyProtection="1">
      <alignment vertical="center"/>
    </xf>
    <xf numFmtId="49" fontId="17" fillId="0" borderId="0" xfId="0" applyNumberFormat="1" applyFont="1" applyBorder="1" applyAlignment="1" applyProtection="1">
      <alignment vertical="center"/>
    </xf>
    <xf numFmtId="0" fontId="18" fillId="0" borderId="19" xfId="0" applyFont="1" applyBorder="1" applyAlignment="1" applyProtection="1">
      <alignment vertical="center"/>
    </xf>
    <xf numFmtId="0" fontId="37" fillId="0" borderId="15" xfId="0" applyFont="1" applyBorder="1" applyAlignment="1" applyProtection="1">
      <alignment vertical="center"/>
    </xf>
    <xf numFmtId="0" fontId="17" fillId="0" borderId="20" xfId="0" applyFont="1" applyBorder="1" applyAlignment="1" applyProtection="1">
      <alignment vertical="center"/>
    </xf>
    <xf numFmtId="0" fontId="18" fillId="0" borderId="0" xfId="0" applyFont="1" applyBorder="1" applyAlignment="1" applyProtection="1">
      <alignment vertical="center"/>
    </xf>
    <xf numFmtId="0" fontId="37" fillId="0" borderId="0" xfId="0" applyFont="1" applyBorder="1" applyAlignment="1" applyProtection="1">
      <alignment vertical="center"/>
    </xf>
    <xf numFmtId="0" fontId="37" fillId="0" borderId="17" xfId="0" applyFont="1" applyBorder="1" applyAlignment="1" applyProtection="1">
      <alignment vertical="center"/>
    </xf>
    <xf numFmtId="175" fontId="39" fillId="0" borderId="0" xfId="13" applyNumberFormat="1" applyFont="1" applyFill="1" applyBorder="1" applyAlignment="1" applyProtection="1">
      <alignment vertical="center"/>
      <protection hidden="1"/>
    </xf>
    <xf numFmtId="0" fontId="37" fillId="0" borderId="0" xfId="0" applyFont="1" applyFill="1" applyBorder="1" applyAlignment="1" applyProtection="1">
      <alignment horizontal="left" vertical="center"/>
    </xf>
    <xf numFmtId="0" fontId="14" fillId="0" borderId="17" xfId="0" applyFont="1" applyBorder="1" applyAlignment="1" applyProtection="1">
      <alignment vertical="center"/>
    </xf>
    <xf numFmtId="0" fontId="30" fillId="0" borderId="15" xfId="0" applyFont="1" applyBorder="1" applyAlignment="1" applyProtection="1">
      <alignment vertical="center"/>
    </xf>
    <xf numFmtId="1" fontId="37" fillId="0" borderId="15" xfId="0" applyNumberFormat="1" applyFont="1" applyBorder="1" applyAlignment="1" applyProtection="1">
      <alignment horizontal="left" vertical="center"/>
    </xf>
    <xf numFmtId="0" fontId="18" fillId="0" borderId="15" xfId="0" applyFont="1" applyFill="1" applyBorder="1" applyAlignment="1" applyProtection="1">
      <alignment horizontal="left" vertical="center"/>
    </xf>
    <xf numFmtId="0" fontId="16" fillId="0" borderId="15" xfId="0" applyFont="1" applyBorder="1" applyAlignment="1" applyProtection="1">
      <alignment vertical="center"/>
    </xf>
    <xf numFmtId="0" fontId="37" fillId="0" borderId="15" xfId="0" applyFont="1" applyBorder="1" applyAlignment="1" applyProtection="1">
      <alignment horizontal="left" vertical="center"/>
    </xf>
    <xf numFmtId="0" fontId="14" fillId="0" borderId="15" xfId="0" applyFont="1" applyBorder="1" applyAlignment="1" applyProtection="1">
      <alignment vertical="center"/>
    </xf>
    <xf numFmtId="0" fontId="14" fillId="0" borderId="20" xfId="0" applyFont="1" applyBorder="1" applyAlignment="1" applyProtection="1">
      <alignment vertical="center"/>
    </xf>
    <xf numFmtId="0" fontId="51" fillId="0" borderId="21" xfId="0" applyFont="1" applyFill="1" applyBorder="1" applyAlignment="1" applyProtection="1">
      <alignment vertical="center"/>
    </xf>
    <xf numFmtId="0" fontId="5" fillId="0" borderId="2" xfId="0" applyFont="1" applyFill="1" applyBorder="1" applyAlignment="1" applyProtection="1">
      <alignment vertical="center"/>
    </xf>
    <xf numFmtId="9" fontId="5" fillId="0" borderId="19" xfId="0" applyNumberFormat="1" applyFont="1" applyFill="1" applyBorder="1" applyAlignment="1" applyProtection="1">
      <alignment vertical="center"/>
    </xf>
    <xf numFmtId="0" fontId="5" fillId="0" borderId="15" xfId="0" applyFont="1" applyBorder="1" applyAlignment="1" applyProtection="1">
      <alignment vertical="center"/>
    </xf>
    <xf numFmtId="0" fontId="5" fillId="0" borderId="15" xfId="0" applyFont="1" applyFill="1" applyBorder="1" applyAlignment="1" applyProtection="1">
      <alignment vertical="center"/>
    </xf>
    <xf numFmtId="0" fontId="5" fillId="0" borderId="15" xfId="0" applyFont="1" applyBorder="1" applyAlignment="1" applyProtection="1">
      <alignment horizontal="center" vertical="center"/>
    </xf>
    <xf numFmtId="170" fontId="5" fillId="0" borderId="15" xfId="0" applyNumberFormat="1" applyFont="1" applyBorder="1" applyAlignment="1" applyProtection="1">
      <alignment vertical="center"/>
    </xf>
    <xf numFmtId="170" fontId="5" fillId="0" borderId="15" xfId="0" applyNumberFormat="1" applyFont="1" applyFill="1" applyBorder="1" applyAlignment="1" applyProtection="1">
      <alignment vertical="center"/>
    </xf>
    <xf numFmtId="173" fontId="5" fillId="0" borderId="15" xfId="14" applyNumberFormat="1" applyFont="1" applyFill="1" applyBorder="1" applyAlignment="1" applyProtection="1">
      <alignment vertical="center"/>
    </xf>
    <xf numFmtId="170" fontId="5" fillId="0" borderId="15" xfId="0" applyNumberFormat="1" applyFont="1" applyFill="1" applyBorder="1" applyAlignment="1" applyProtection="1">
      <alignment horizontal="center" vertical="center"/>
    </xf>
    <xf numFmtId="2" fontId="5" fillId="0" borderId="0" xfId="0" applyNumberFormat="1" applyFont="1" applyFill="1" applyBorder="1" applyAlignment="1" applyProtection="1">
      <alignment vertical="center"/>
    </xf>
    <xf numFmtId="9" fontId="6" fillId="0" borderId="11" xfId="0" applyNumberFormat="1" applyFont="1" applyFill="1" applyBorder="1" applyAlignment="1" applyProtection="1">
      <alignment vertical="center"/>
    </xf>
    <xf numFmtId="0" fontId="6" fillId="0" borderId="0" xfId="0" applyFont="1" applyFill="1" applyBorder="1" applyAlignment="1" applyProtection="1">
      <alignment vertical="center"/>
    </xf>
    <xf numFmtId="2" fontId="6" fillId="0" borderId="0" xfId="0" applyNumberFormat="1" applyFont="1" applyFill="1" applyBorder="1" applyAlignment="1" applyProtection="1">
      <alignment vertical="center"/>
    </xf>
    <xf numFmtId="9" fontId="6" fillId="0" borderId="0" xfId="14" applyFont="1" applyFill="1" applyBorder="1" applyAlignment="1" applyProtection="1">
      <alignment vertical="center"/>
    </xf>
    <xf numFmtId="170" fontId="6" fillId="0" borderId="0" xfId="0" applyNumberFormat="1" applyFont="1" applyFill="1" applyBorder="1" applyAlignment="1" applyProtection="1">
      <alignment vertical="center"/>
    </xf>
    <xf numFmtId="170" fontId="6" fillId="0" borderId="0" xfId="0" applyNumberFormat="1" applyFont="1" applyFill="1" applyBorder="1" applyAlignment="1" applyProtection="1">
      <alignment horizontal="center" vertical="center"/>
    </xf>
    <xf numFmtId="0" fontId="6" fillId="0" borderId="11" xfId="0" applyFont="1" applyFill="1" applyBorder="1" applyAlignment="1" applyProtection="1">
      <alignment vertical="center"/>
    </xf>
    <xf numFmtId="170" fontId="6" fillId="0" borderId="0" xfId="1" applyNumberFormat="1" applyFont="1" applyFill="1" applyBorder="1" applyAlignment="1" applyProtection="1">
      <alignment vertical="center"/>
    </xf>
    <xf numFmtId="2" fontId="5" fillId="0" borderId="0" xfId="0" applyNumberFormat="1" applyFont="1" applyBorder="1" applyAlignment="1" applyProtection="1">
      <alignment vertical="center"/>
    </xf>
    <xf numFmtId="2" fontId="6" fillId="0" borderId="18" xfId="0" applyNumberFormat="1" applyFont="1" applyFill="1" applyBorder="1" applyAlignment="1" applyProtection="1">
      <alignment vertical="center"/>
    </xf>
    <xf numFmtId="0" fontId="6" fillId="0" borderId="18" xfId="0" applyFont="1" applyFill="1" applyBorder="1" applyAlignment="1" applyProtection="1">
      <alignment horizontal="center" vertical="center"/>
    </xf>
    <xf numFmtId="9" fontId="6" fillId="0" borderId="18" xfId="14" applyFont="1" applyFill="1" applyBorder="1" applyAlignment="1" applyProtection="1">
      <alignment vertical="center"/>
    </xf>
    <xf numFmtId="170" fontId="6" fillId="0" borderId="18" xfId="0" applyNumberFormat="1" applyFont="1" applyFill="1" applyBorder="1" applyAlignment="1" applyProtection="1">
      <alignment vertical="center"/>
    </xf>
    <xf numFmtId="170" fontId="6" fillId="0" borderId="18" xfId="0" applyNumberFormat="1" applyFont="1" applyFill="1" applyBorder="1" applyAlignment="1" applyProtection="1">
      <alignment horizontal="center" vertical="center"/>
    </xf>
    <xf numFmtId="170" fontId="5" fillId="0" borderId="0" xfId="0" applyNumberFormat="1" applyFont="1" applyBorder="1" applyAlignment="1">
      <alignment vertical="center"/>
    </xf>
    <xf numFmtId="9" fontId="7" fillId="0" borderId="11" xfId="0" applyNumberFormat="1" applyFont="1" applyFill="1" applyBorder="1" applyAlignment="1" applyProtection="1">
      <alignment vertical="center"/>
    </xf>
    <xf numFmtId="9" fontId="6" fillId="0" borderId="19" xfId="0" applyNumberFormat="1" applyFont="1" applyFill="1" applyBorder="1" applyAlignment="1" applyProtection="1">
      <alignment vertical="center"/>
    </xf>
    <xf numFmtId="0" fontId="6" fillId="0" borderId="15" xfId="0" applyFont="1" applyFill="1" applyBorder="1" applyAlignment="1" applyProtection="1">
      <alignment vertical="center"/>
    </xf>
    <xf numFmtId="0" fontId="6" fillId="0" borderId="15" xfId="0" applyFont="1" applyFill="1" applyBorder="1" applyAlignment="1" applyProtection="1">
      <alignment horizontal="center" vertical="center"/>
    </xf>
    <xf numFmtId="9" fontId="6" fillId="0" borderId="15" xfId="14" applyFont="1" applyFill="1" applyBorder="1" applyAlignment="1" applyProtection="1">
      <alignment vertical="center"/>
    </xf>
    <xf numFmtId="170" fontId="6" fillId="0" borderId="15" xfId="0" applyNumberFormat="1" applyFont="1" applyFill="1" applyBorder="1" applyAlignment="1" applyProtection="1">
      <alignment vertical="center"/>
    </xf>
    <xf numFmtId="170" fontId="6" fillId="0" borderId="15" xfId="0" applyNumberFormat="1" applyFont="1" applyFill="1" applyBorder="1" applyAlignment="1" applyProtection="1">
      <alignment horizontal="center" vertical="center"/>
    </xf>
    <xf numFmtId="170" fontId="6" fillId="0" borderId="20" xfId="0" applyNumberFormat="1" applyFont="1" applyFill="1" applyBorder="1" applyAlignment="1" applyProtection="1">
      <alignment vertical="center"/>
    </xf>
    <xf numFmtId="0" fontId="51" fillId="0" borderId="11" xfId="0" applyFont="1" applyFill="1" applyBorder="1" applyAlignment="1" applyProtection="1">
      <alignment vertical="center"/>
    </xf>
    <xf numFmtId="169" fontId="6" fillId="0" borderId="0" xfId="0" applyNumberFormat="1" applyFont="1" applyFill="1" applyBorder="1" applyAlignment="1" applyProtection="1">
      <alignment vertical="center"/>
    </xf>
    <xf numFmtId="170" fontId="5" fillId="0" borderId="0" xfId="14" applyNumberFormat="1" applyFont="1" applyFill="1" applyBorder="1" applyAlignment="1" applyProtection="1">
      <alignment vertical="center"/>
    </xf>
    <xf numFmtId="0" fontId="6" fillId="0" borderId="18" xfId="0" applyFont="1" applyFill="1" applyBorder="1" applyAlignment="1" applyProtection="1">
      <alignment vertical="center"/>
    </xf>
    <xf numFmtId="9" fontId="5" fillId="0" borderId="0" xfId="14" applyFont="1" applyBorder="1" applyAlignment="1" applyProtection="1">
      <alignment vertical="center"/>
    </xf>
    <xf numFmtId="0" fontId="6" fillId="0" borderId="12" xfId="0"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6" fillId="0" borderId="19"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22" xfId="0" applyFont="1" applyFill="1" applyBorder="1" applyAlignment="1" applyProtection="1">
      <alignment vertical="center"/>
    </xf>
    <xf numFmtId="165" fontId="6" fillId="0" borderId="17"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65" fontId="6"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vertical="center"/>
    </xf>
    <xf numFmtId="0" fontId="7" fillId="0" borderId="11" xfId="0" applyFont="1" applyFill="1" applyBorder="1" applyAlignment="1" applyProtection="1">
      <alignment vertical="center"/>
    </xf>
    <xf numFmtId="165" fontId="6" fillId="0" borderId="0" xfId="0" applyNumberFormat="1" applyFont="1" applyFill="1" applyBorder="1" applyAlignment="1" applyProtection="1">
      <alignment vertical="center"/>
    </xf>
    <xf numFmtId="0" fontId="5" fillId="0" borderId="15" xfId="0" applyFont="1" applyBorder="1" applyAlignment="1" applyProtection="1">
      <alignment horizontal="left" vertical="center"/>
    </xf>
    <xf numFmtId="0" fontId="8" fillId="0" borderId="15" xfId="0" applyFont="1" applyBorder="1" applyAlignment="1" applyProtection="1">
      <alignment horizontal="left" vertical="center"/>
    </xf>
    <xf numFmtId="0" fontId="7" fillId="0" borderId="15" xfId="0" applyFont="1" applyFill="1" applyBorder="1" applyAlignment="1" applyProtection="1">
      <alignment vertical="center"/>
    </xf>
    <xf numFmtId="0" fontId="6" fillId="0" borderId="15" xfId="0" applyFont="1" applyFill="1" applyBorder="1" applyAlignment="1" applyProtection="1">
      <alignment horizontal="left" vertical="center"/>
    </xf>
    <xf numFmtId="0" fontId="6" fillId="0" borderId="21" xfId="0" applyFont="1" applyFill="1" applyBorder="1" applyAlignment="1" applyProtection="1">
      <alignment vertical="center"/>
    </xf>
    <xf numFmtId="9" fontId="6" fillId="0" borderId="0" xfId="0" applyNumberFormat="1" applyFont="1" applyFill="1" applyBorder="1" applyAlignment="1" applyProtection="1">
      <alignment vertical="center"/>
    </xf>
    <xf numFmtId="165" fontId="6" fillId="0" borderId="2" xfId="0" applyNumberFormat="1" applyFont="1" applyFill="1" applyBorder="1" applyAlignment="1" applyProtection="1">
      <alignment vertical="center"/>
    </xf>
    <xf numFmtId="0" fontId="5" fillId="0" borderId="23" xfId="0" applyFont="1" applyBorder="1" applyAlignment="1" applyProtection="1">
      <alignment vertical="center"/>
    </xf>
    <xf numFmtId="0" fontId="6" fillId="0" borderId="1" xfId="0" applyFont="1" applyFill="1" applyBorder="1" applyAlignment="1" applyProtection="1">
      <alignment vertical="center"/>
    </xf>
    <xf numFmtId="0" fontId="6" fillId="0" borderId="23" xfId="0" applyFont="1" applyFill="1" applyBorder="1" applyAlignment="1" applyProtection="1">
      <alignment vertical="center"/>
    </xf>
    <xf numFmtId="0" fontId="5" fillId="0" borderId="17" xfId="0" applyFont="1" applyBorder="1" applyAlignment="1" applyProtection="1">
      <alignment vertical="center"/>
    </xf>
    <xf numFmtId="0" fontId="5" fillId="0" borderId="20" xfId="0" applyFont="1" applyBorder="1" applyAlignment="1" applyProtection="1">
      <alignment vertical="center"/>
    </xf>
    <xf numFmtId="0" fontId="38" fillId="0" borderId="0" xfId="0" applyFont="1" applyBorder="1" applyAlignment="1" applyProtection="1">
      <alignment vertical="center"/>
    </xf>
    <xf numFmtId="9" fontId="5" fillId="0" borderId="21" xfId="0" applyNumberFormat="1" applyFont="1" applyFill="1" applyBorder="1" applyAlignment="1" applyProtection="1">
      <alignment vertical="center"/>
    </xf>
    <xf numFmtId="49" fontId="5" fillId="0" borderId="0" xfId="0" applyNumberFormat="1" applyFont="1" applyBorder="1" applyAlignment="1" applyProtection="1">
      <alignment vertical="center"/>
    </xf>
    <xf numFmtId="0" fontId="49" fillId="0" borderId="11" xfId="0" applyFont="1" applyBorder="1" applyAlignment="1">
      <alignment vertical="center"/>
    </xf>
    <xf numFmtId="0" fontId="7" fillId="0" borderId="15" xfId="0" applyFont="1" applyFill="1" applyBorder="1" applyAlignment="1" applyProtection="1">
      <alignment horizontal="left" vertical="center"/>
    </xf>
    <xf numFmtId="0" fontId="18" fillId="0" borderId="0" xfId="0" applyFont="1" applyBorder="1" applyAlignment="1" applyProtection="1">
      <alignment horizontal="right" vertical="center"/>
    </xf>
    <xf numFmtId="170" fontId="5" fillId="0" borderId="18" xfId="0" applyNumberFormat="1" applyFont="1" applyFill="1" applyBorder="1" applyAlignment="1" applyProtection="1">
      <alignment horizontal="center" vertical="center"/>
    </xf>
    <xf numFmtId="9" fontId="5" fillId="0" borderId="18" xfId="14" applyFont="1" applyFill="1" applyBorder="1" applyAlignment="1" applyProtection="1">
      <alignment vertical="center"/>
    </xf>
    <xf numFmtId="170" fontId="5" fillId="0" borderId="18" xfId="0" applyNumberFormat="1" applyFont="1" applyFill="1" applyBorder="1" applyAlignment="1" applyProtection="1">
      <alignment horizontal="left" vertical="center"/>
    </xf>
    <xf numFmtId="0" fontId="41" fillId="0" borderId="11" xfId="0" applyFont="1" applyFill="1" applyBorder="1" applyAlignment="1" applyProtection="1">
      <alignment vertical="center"/>
    </xf>
    <xf numFmtId="170" fontId="58" fillId="0" borderId="17" xfId="0" applyNumberFormat="1" applyFont="1" applyFill="1" applyBorder="1" applyAlignment="1" applyProtection="1">
      <alignment vertical="center"/>
    </xf>
    <xf numFmtId="0" fontId="59" fillId="0" borderId="0" xfId="0" applyFont="1" applyBorder="1" applyAlignment="1" applyProtection="1">
      <alignment vertical="center"/>
    </xf>
    <xf numFmtId="0" fontId="18" fillId="0" borderId="2" xfId="0" applyFont="1" applyBorder="1" applyAlignment="1" applyProtection="1">
      <alignment vertical="center"/>
    </xf>
    <xf numFmtId="0" fontId="61" fillId="0" borderId="0" xfId="0" applyFont="1" applyBorder="1" applyAlignment="1" applyProtection="1">
      <alignment vertical="center"/>
    </xf>
    <xf numFmtId="170" fontId="17" fillId="0" borderId="0" xfId="0" applyNumberFormat="1" applyFont="1" applyFill="1" applyBorder="1" applyAlignment="1" applyProtection="1">
      <alignment vertical="center"/>
    </xf>
    <xf numFmtId="170" fontId="17" fillId="0" borderId="0" xfId="0" applyNumberFormat="1" applyFont="1" applyBorder="1" applyAlignment="1" applyProtection="1">
      <alignment horizontal="center" vertical="center"/>
    </xf>
    <xf numFmtId="10" fontId="17" fillId="0" borderId="0" xfId="14" applyNumberFormat="1" applyFont="1" applyFill="1" applyBorder="1" applyAlignment="1" applyProtection="1">
      <alignment vertical="center"/>
    </xf>
    <xf numFmtId="170" fontId="17" fillId="0" borderId="0" xfId="0" applyNumberFormat="1" applyFont="1" applyFill="1" applyBorder="1" applyAlignment="1" applyProtection="1">
      <alignment horizontal="center" vertical="center"/>
    </xf>
    <xf numFmtId="173" fontId="17" fillId="0" borderId="0" xfId="0" applyNumberFormat="1" applyFont="1" applyFill="1" applyBorder="1" applyAlignment="1" applyProtection="1">
      <alignment vertical="center"/>
    </xf>
    <xf numFmtId="170" fontId="17" fillId="0" borderId="0" xfId="0" applyNumberFormat="1" applyFont="1" applyFill="1" applyBorder="1" applyAlignment="1" applyProtection="1">
      <alignment horizontal="left" vertical="center"/>
    </xf>
    <xf numFmtId="0" fontId="50" fillId="0" borderId="0" xfId="0" applyFont="1" applyBorder="1" applyAlignment="1">
      <alignment vertical="center"/>
    </xf>
    <xf numFmtId="0" fontId="16" fillId="0" borderId="0" xfId="0" applyFont="1" applyAlignment="1">
      <alignment vertical="center" wrapText="1"/>
    </xf>
    <xf numFmtId="0" fontId="5" fillId="0" borderId="0" xfId="0" applyFont="1" applyAlignment="1">
      <alignment vertical="center" wrapText="1"/>
    </xf>
    <xf numFmtId="0" fontId="62"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5" fillId="0" borderId="0" xfId="0" applyNumberFormat="1" applyFont="1" applyAlignment="1">
      <alignment vertical="center" wrapText="1"/>
    </xf>
    <xf numFmtId="0" fontId="0" fillId="0" borderId="0" xfId="0" applyAlignment="1">
      <alignment horizontal="center" vertical="top"/>
    </xf>
    <xf numFmtId="0" fontId="5" fillId="0" borderId="0" xfId="0" applyFont="1" applyAlignment="1">
      <alignment wrapText="1"/>
    </xf>
    <xf numFmtId="0" fontId="5" fillId="0" borderId="24" xfId="0" applyFont="1" applyFill="1" applyBorder="1" applyAlignment="1" applyProtection="1">
      <alignment horizontal="left" vertical="center"/>
    </xf>
    <xf numFmtId="0" fontId="5" fillId="0" borderId="25" xfId="0" applyFont="1" applyFill="1" applyBorder="1" applyAlignment="1" applyProtection="1">
      <alignment horizontal="left" vertical="center"/>
    </xf>
    <xf numFmtId="177" fontId="18" fillId="2" borderId="26" xfId="0" applyNumberFormat="1" applyFont="1" applyFill="1" applyBorder="1" applyAlignment="1" applyProtection="1">
      <alignment horizontal="center" vertical="center"/>
      <protection locked="0"/>
    </xf>
    <xf numFmtId="0" fontId="17" fillId="0" borderId="27" xfId="0" applyFont="1" applyFill="1" applyBorder="1" applyAlignment="1" applyProtection="1">
      <alignment horizontal="right" vertical="center"/>
    </xf>
    <xf numFmtId="0" fontId="17" fillId="0" borderId="23" xfId="0" applyFont="1" applyFill="1" applyBorder="1" applyAlignment="1" applyProtection="1">
      <alignment horizontal="right" vertical="center"/>
    </xf>
    <xf numFmtId="0" fontId="17" fillId="0" borderId="28" xfId="0" applyFont="1" applyFill="1" applyBorder="1" applyAlignment="1" applyProtection="1">
      <alignment horizontal="right" vertical="center"/>
    </xf>
    <xf numFmtId="0" fontId="17" fillId="0" borderId="0" xfId="0" applyFont="1" applyFill="1" applyBorder="1" applyAlignment="1" applyProtection="1">
      <alignment horizontal="right" vertical="center"/>
    </xf>
    <xf numFmtId="0" fontId="14" fillId="0" borderId="2" xfId="0" applyFont="1" applyBorder="1" applyAlignment="1">
      <alignment horizontal="left" vertical="center"/>
    </xf>
    <xf numFmtId="0" fontId="8" fillId="0" borderId="11"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6" fillId="0" borderId="0" xfId="0" applyFont="1" applyBorder="1" applyAlignment="1" applyProtection="1">
      <alignment vertical="center"/>
    </xf>
    <xf numFmtId="0" fontId="16" fillId="0" borderId="15" xfId="0" applyFont="1" applyBorder="1" applyAlignment="1">
      <alignment horizontal="left" vertical="center"/>
    </xf>
    <xf numFmtId="0" fontId="17" fillId="0" borderId="17" xfId="0" applyFont="1" applyFill="1" applyBorder="1" applyAlignment="1" applyProtection="1">
      <alignment vertical="center"/>
    </xf>
    <xf numFmtId="0" fontId="18" fillId="0" borderId="0" xfId="0" applyFont="1" applyBorder="1" applyAlignment="1" applyProtection="1">
      <alignment horizontal="left" vertical="center"/>
    </xf>
    <xf numFmtId="0" fontId="14" fillId="0" borderId="11" xfId="0" applyFont="1" applyBorder="1" applyAlignment="1">
      <alignment vertical="center"/>
    </xf>
    <xf numFmtId="0" fontId="44" fillId="0" borderId="0" xfId="0" applyFont="1" applyBorder="1" applyAlignment="1" applyProtection="1">
      <alignment vertical="center"/>
    </xf>
    <xf numFmtId="0" fontId="5" fillId="4" borderId="29" xfId="0" applyFont="1" applyFill="1" applyBorder="1" applyAlignment="1" applyProtection="1">
      <alignment horizontal="left" vertical="center"/>
    </xf>
    <xf numFmtId="0" fontId="5" fillId="0" borderId="30" xfId="0" applyFont="1" applyBorder="1" applyAlignment="1" applyProtection="1">
      <alignment vertical="center"/>
    </xf>
    <xf numFmtId="0" fontId="5" fillId="0" borderId="25" xfId="0" applyFont="1" applyFill="1" applyBorder="1" applyAlignment="1" applyProtection="1">
      <alignment vertical="center"/>
    </xf>
    <xf numFmtId="0" fontId="5" fillId="0" borderId="25" xfId="0" applyFont="1" applyBorder="1" applyAlignment="1" applyProtection="1">
      <alignment vertical="center"/>
    </xf>
    <xf numFmtId="0" fontId="17" fillId="0" borderId="24" xfId="0" applyFont="1" applyBorder="1" applyAlignment="1" applyProtection="1">
      <alignment vertical="center"/>
    </xf>
    <xf numFmtId="0" fontId="17" fillId="0" borderId="0" xfId="0" applyFont="1" applyFill="1" applyBorder="1" applyAlignment="1" applyProtection="1">
      <alignment horizontal="left" vertical="center"/>
    </xf>
    <xf numFmtId="0" fontId="14" fillId="0" borderId="31" xfId="0" applyFont="1" applyBorder="1" applyAlignment="1">
      <alignment vertical="center"/>
    </xf>
    <xf numFmtId="0" fontId="14" fillId="0" borderId="0" xfId="0" applyFont="1" applyBorder="1" applyAlignment="1">
      <alignment vertical="center"/>
    </xf>
    <xf numFmtId="0" fontId="14" fillId="0" borderId="17" xfId="0" applyFont="1" applyBorder="1" applyAlignment="1">
      <alignment vertical="center"/>
    </xf>
    <xf numFmtId="0" fontId="14" fillId="0" borderId="20" xfId="0" applyFont="1" applyBorder="1" applyAlignment="1">
      <alignment vertical="center"/>
    </xf>
    <xf numFmtId="49" fontId="37" fillId="0" borderId="15" xfId="0" applyNumberFormat="1" applyFont="1" applyBorder="1" applyAlignment="1" applyProtection="1">
      <alignment vertical="center"/>
    </xf>
    <xf numFmtId="0" fontId="24" fillId="0" borderId="32" xfId="0" applyFont="1" applyBorder="1" applyAlignment="1" applyProtection="1">
      <alignment vertical="center"/>
    </xf>
    <xf numFmtId="0" fontId="5" fillId="0" borderId="0" xfId="0" applyFont="1" applyBorder="1" applyAlignment="1" applyProtection="1">
      <alignment vertical="center" wrapText="1"/>
    </xf>
    <xf numFmtId="0" fontId="14" fillId="0" borderId="11" xfId="0" applyFont="1" applyBorder="1" applyAlignment="1" applyProtection="1">
      <alignment vertical="center"/>
    </xf>
    <xf numFmtId="0" fontId="10" fillId="0" borderId="15" xfId="13" applyNumberFormat="1" applyFont="1" applyFill="1" applyBorder="1" applyAlignment="1" applyProtection="1">
      <alignment vertical="center"/>
    </xf>
    <xf numFmtId="9" fontId="8" fillId="0" borderId="2" xfId="14" applyFont="1" applyFill="1" applyBorder="1" applyAlignment="1" applyProtection="1">
      <alignment vertical="center"/>
    </xf>
    <xf numFmtId="0" fontId="5" fillId="0" borderId="11" xfId="0" applyFont="1" applyBorder="1" applyAlignment="1" applyProtection="1">
      <alignment vertical="center" wrapText="1"/>
    </xf>
    <xf numFmtId="0" fontId="5" fillId="0" borderId="0" xfId="0" applyFont="1" applyBorder="1" applyAlignment="1" applyProtection="1">
      <alignment horizontal="left" vertical="center"/>
    </xf>
    <xf numFmtId="0" fontId="5" fillId="0" borderId="11" xfId="0" applyFont="1" applyBorder="1" applyAlignment="1" applyProtection="1">
      <alignment vertical="center"/>
    </xf>
    <xf numFmtId="0" fontId="27" fillId="2" borderId="33" xfId="0" applyFont="1" applyFill="1" applyBorder="1" applyAlignment="1" applyProtection="1">
      <alignment horizontal="center" vertical="center"/>
      <protection locked="0"/>
    </xf>
    <xf numFmtId="177" fontId="18" fillId="2" borderId="16" xfId="0" applyNumberFormat="1" applyFont="1" applyFill="1" applyBorder="1" applyAlignment="1" applyProtection="1">
      <alignment horizontal="center" vertical="center"/>
      <protection locked="0"/>
    </xf>
    <xf numFmtId="2" fontId="56" fillId="0" borderId="0" xfId="0" applyNumberFormat="1" applyFont="1" applyFill="1" applyBorder="1" applyAlignment="1" applyProtection="1">
      <alignment vertical="center"/>
    </xf>
    <xf numFmtId="0" fontId="56" fillId="0" borderId="0" xfId="0" applyFont="1" applyFill="1" applyBorder="1" applyAlignment="1" applyProtection="1">
      <alignment horizontal="center" vertical="center"/>
    </xf>
    <xf numFmtId="9" fontId="14" fillId="0" borderId="0" xfId="14" applyFont="1" applyFill="1" applyBorder="1" applyAlignment="1" applyProtection="1">
      <alignment vertical="center"/>
    </xf>
    <xf numFmtId="170" fontId="56" fillId="0" borderId="0" xfId="0" applyNumberFormat="1" applyFont="1" applyFill="1" applyBorder="1" applyAlignment="1" applyProtection="1">
      <alignment vertical="center"/>
    </xf>
    <xf numFmtId="170" fontId="56" fillId="0" borderId="0" xfId="0" applyNumberFormat="1" applyFont="1" applyFill="1" applyBorder="1" applyAlignment="1" applyProtection="1">
      <alignment horizontal="center" vertical="center"/>
    </xf>
    <xf numFmtId="0" fontId="8" fillId="0" borderId="0" xfId="0" applyFont="1" applyBorder="1" applyAlignment="1" applyProtection="1">
      <alignment vertical="center"/>
    </xf>
    <xf numFmtId="0" fontId="18" fillId="0" borderId="0" xfId="0" applyFont="1" applyFill="1" applyBorder="1" applyAlignment="1" applyProtection="1">
      <alignment horizontal="right" vertical="center"/>
    </xf>
    <xf numFmtId="0" fontId="17" fillId="0" borderId="0" xfId="0" applyFont="1" applyBorder="1" applyAlignment="1" applyProtection="1">
      <alignment horizontal="right" vertical="center"/>
    </xf>
    <xf numFmtId="49" fontId="37" fillId="0" borderId="15" xfId="0" applyNumberFormat="1" applyFont="1" applyBorder="1" applyAlignment="1">
      <alignment vertical="center"/>
    </xf>
    <xf numFmtId="0" fontId="16" fillId="0" borderId="15" xfId="0" applyFont="1" applyBorder="1" applyAlignment="1">
      <alignment vertical="center"/>
    </xf>
    <xf numFmtId="0" fontId="14" fillId="0" borderId="0" xfId="0" applyFont="1" applyBorder="1" applyAlignment="1">
      <alignment horizontal="left" vertical="center"/>
    </xf>
    <xf numFmtId="0" fontId="39" fillId="0" borderId="0" xfId="0" applyFont="1" applyFill="1" applyBorder="1" applyAlignment="1" applyProtection="1">
      <alignment vertical="center"/>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11" xfId="0" applyFont="1" applyBorder="1" applyAlignment="1">
      <alignment horizontal="left" vertical="center"/>
    </xf>
    <xf numFmtId="0" fontId="16" fillId="0" borderId="0" xfId="0" applyFont="1" applyBorder="1" applyAlignment="1">
      <alignment horizontal="left" vertical="center"/>
    </xf>
    <xf numFmtId="0" fontId="5" fillId="0" borderId="18" xfId="0" applyFont="1" applyBorder="1" applyAlignment="1">
      <alignment horizontal="left" vertical="center"/>
    </xf>
    <xf numFmtId="0" fontId="14" fillId="0" borderId="34" xfId="0" applyFont="1" applyBorder="1" applyAlignment="1">
      <alignment vertical="center"/>
    </xf>
    <xf numFmtId="0" fontId="14" fillId="0" borderId="11" xfId="0" applyFont="1" applyBorder="1" applyAlignment="1">
      <alignment vertical="center" wrapText="1"/>
    </xf>
    <xf numFmtId="0" fontId="16" fillId="0" borderId="0" xfId="0" applyFont="1" applyBorder="1" applyAlignment="1">
      <alignment vertical="center"/>
    </xf>
    <xf numFmtId="173" fontId="8" fillId="0" borderId="15" xfId="0" applyNumberFormat="1" applyFont="1" applyBorder="1" applyAlignment="1" applyProtection="1">
      <alignment vertical="center"/>
    </xf>
    <xf numFmtId="0" fontId="16" fillId="0" borderId="0" xfId="0" applyFont="1" applyBorder="1" applyAlignment="1">
      <alignment horizontal="right" vertical="center"/>
    </xf>
    <xf numFmtId="0" fontId="8" fillId="5" borderId="35" xfId="0" applyFont="1" applyFill="1" applyBorder="1" applyAlignment="1" applyProtection="1">
      <alignment horizontal="center" vertical="center" wrapText="1"/>
    </xf>
    <xf numFmtId="0" fontId="14" fillId="0" borderId="0" xfId="0" applyFont="1" applyBorder="1" applyAlignment="1">
      <alignment horizontal="right" vertical="center"/>
    </xf>
    <xf numFmtId="0" fontId="5" fillId="0" borderId="36" xfId="0" applyFont="1" applyBorder="1" applyAlignment="1" applyProtection="1">
      <alignment horizontal="left" vertical="center"/>
    </xf>
    <xf numFmtId="0" fontId="14" fillId="0" borderId="15" xfId="0" applyFont="1" applyBorder="1" applyAlignment="1">
      <alignment vertical="center"/>
    </xf>
    <xf numFmtId="49" fontId="14" fillId="0" borderId="0" xfId="0" applyNumberFormat="1" applyFont="1" applyBorder="1" applyAlignment="1">
      <alignment vertical="center"/>
    </xf>
    <xf numFmtId="0" fontId="16" fillId="0" borderId="11" xfId="0" applyFont="1" applyBorder="1" applyAlignment="1">
      <alignment vertical="center"/>
    </xf>
    <xf numFmtId="0" fontId="14" fillId="0" borderId="19" xfId="0" applyFont="1" applyBorder="1" applyAlignment="1" applyProtection="1">
      <alignment vertical="center"/>
    </xf>
    <xf numFmtId="170" fontId="0" fillId="0" borderId="0" xfId="0" applyNumberFormat="1"/>
    <xf numFmtId="0" fontId="14" fillId="0" borderId="0" xfId="0" applyFont="1" applyBorder="1" applyAlignment="1">
      <alignment horizontal="right"/>
    </xf>
    <xf numFmtId="1" fontId="14" fillId="0" borderId="0" xfId="0" applyNumberFormat="1" applyFont="1" applyBorder="1" applyAlignment="1">
      <alignment horizontal="left"/>
    </xf>
    <xf numFmtId="0" fontId="14" fillId="0" borderId="0" xfId="0" applyFont="1" applyBorder="1"/>
    <xf numFmtId="0" fontId="14" fillId="0" borderId="0" xfId="0" applyFont="1"/>
    <xf numFmtId="0" fontId="21" fillId="2" borderId="37" xfId="0" applyFont="1" applyFill="1" applyBorder="1" applyProtection="1">
      <protection locked="0"/>
    </xf>
    <xf numFmtId="0" fontId="21" fillId="2" borderId="38" xfId="0" applyFont="1" applyFill="1" applyBorder="1" applyAlignment="1" applyProtection="1">
      <protection locked="0"/>
    </xf>
    <xf numFmtId="0" fontId="21" fillId="2" borderId="3" xfId="0" applyFont="1" applyFill="1" applyBorder="1" applyProtection="1">
      <protection locked="0"/>
    </xf>
    <xf numFmtId="0" fontId="21" fillId="2" borderId="16" xfId="0" applyFont="1" applyFill="1" applyBorder="1" applyProtection="1">
      <protection locked="0"/>
    </xf>
    <xf numFmtId="0" fontId="21" fillId="2" borderId="39" xfId="0" applyFont="1" applyFill="1" applyBorder="1" applyProtection="1">
      <protection locked="0"/>
    </xf>
    <xf numFmtId="0" fontId="21" fillId="2" borderId="40" xfId="0" applyFont="1" applyFill="1" applyBorder="1" applyAlignment="1" applyProtection="1">
      <protection locked="0"/>
    </xf>
    <xf numFmtId="0" fontId="21" fillId="2" borderId="40" xfId="0" applyFont="1" applyFill="1" applyBorder="1" applyProtection="1">
      <protection locked="0"/>
    </xf>
    <xf numFmtId="0" fontId="21" fillId="2" borderId="41" xfId="0" applyFont="1" applyFill="1" applyBorder="1" applyProtection="1">
      <protection locked="0"/>
    </xf>
    <xf numFmtId="0" fontId="21" fillId="2" borderId="42" xfId="0" applyFont="1" applyFill="1" applyBorder="1" applyProtection="1">
      <protection locked="0"/>
    </xf>
    <xf numFmtId="44" fontId="21" fillId="2" borderId="39" xfId="1" applyFont="1" applyFill="1" applyBorder="1" applyProtection="1">
      <protection locked="0"/>
    </xf>
    <xf numFmtId="9" fontId="21" fillId="2" borderId="39" xfId="14" applyFont="1" applyFill="1" applyBorder="1" applyProtection="1">
      <protection locked="0"/>
    </xf>
    <xf numFmtId="0" fontId="21" fillId="2" borderId="38" xfId="0" applyFont="1" applyFill="1" applyBorder="1" applyProtection="1">
      <protection locked="0"/>
    </xf>
    <xf numFmtId="0" fontId="21" fillId="2" borderId="43" xfId="0" applyFont="1" applyFill="1" applyBorder="1" applyProtection="1">
      <protection locked="0"/>
    </xf>
    <xf numFmtId="0" fontId="21" fillId="2" borderId="44" xfId="0" applyFont="1" applyFill="1" applyBorder="1" applyProtection="1">
      <protection locked="0"/>
    </xf>
    <xf numFmtId="0" fontId="21" fillId="2" borderId="27" xfId="0" applyFont="1" applyFill="1" applyBorder="1" applyProtection="1">
      <protection locked="0"/>
    </xf>
    <xf numFmtId="0" fontId="21" fillId="2" borderId="23" xfId="0" applyFont="1" applyFill="1" applyBorder="1" applyProtection="1">
      <protection locked="0"/>
    </xf>
    <xf numFmtId="0" fontId="21" fillId="2" borderId="45" xfId="0" applyFont="1" applyFill="1" applyBorder="1" applyProtection="1">
      <protection locked="0"/>
    </xf>
    <xf numFmtId="0" fontId="14" fillId="0" borderId="46" xfId="0" applyFont="1" applyBorder="1" applyAlignment="1">
      <alignment vertical="top" wrapText="1"/>
    </xf>
    <xf numFmtId="0" fontId="14" fillId="0" borderId="41" xfId="0" applyFont="1" applyBorder="1"/>
    <xf numFmtId="0" fontId="14" fillId="0" borderId="11" xfId="0" applyFont="1" applyBorder="1"/>
    <xf numFmtId="0" fontId="14" fillId="0" borderId="17" xfId="0" applyFont="1" applyBorder="1"/>
    <xf numFmtId="1" fontId="14" fillId="0" borderId="15" xfId="0" applyNumberFormat="1" applyFont="1" applyBorder="1" applyAlignment="1">
      <alignment horizontal="left"/>
    </xf>
    <xf numFmtId="0" fontId="14" fillId="0" borderId="20" xfId="0" applyFont="1" applyBorder="1"/>
    <xf numFmtId="0" fontId="14" fillId="0" borderId="26" xfId="0" applyFont="1" applyBorder="1" applyAlignment="1">
      <alignment vertical="top" wrapText="1"/>
    </xf>
    <xf numFmtId="0" fontId="14" fillId="0" borderId="10" xfId="0" applyFont="1" applyBorder="1" applyAlignment="1">
      <alignment vertical="top" wrapText="1"/>
    </xf>
    <xf numFmtId="0" fontId="14" fillId="0" borderId="47" xfId="0" applyFont="1" applyBorder="1"/>
    <xf numFmtId="0" fontId="14" fillId="0" borderId="47" xfId="0" applyFont="1" applyBorder="1" applyAlignment="1">
      <alignment vertical="top" wrapText="1"/>
    </xf>
    <xf numFmtId="0" fontId="14" fillId="0" borderId="46" xfId="0" applyFont="1" applyBorder="1" applyAlignment="1">
      <alignment vertical="top"/>
    </xf>
    <xf numFmtId="0" fontId="21" fillId="2" borderId="28" xfId="0" applyFont="1" applyFill="1" applyBorder="1" applyProtection="1">
      <protection locked="0"/>
    </xf>
    <xf numFmtId="0" fontId="21" fillId="2" borderId="5" xfId="0" applyFont="1" applyFill="1" applyBorder="1" applyProtection="1">
      <protection locked="0"/>
    </xf>
    <xf numFmtId="44" fontId="21" fillId="2" borderId="37" xfId="1" applyFont="1" applyFill="1" applyBorder="1" applyProtection="1">
      <protection locked="0"/>
    </xf>
    <xf numFmtId="44" fontId="21" fillId="2" borderId="3" xfId="1" applyFont="1" applyFill="1" applyBorder="1" applyProtection="1">
      <protection locked="0"/>
    </xf>
    <xf numFmtId="0" fontId="6" fillId="2" borderId="42" xfId="0" applyFont="1" applyFill="1" applyBorder="1" applyAlignment="1" applyProtection="1"/>
    <xf numFmtId="0" fontId="6" fillId="2" borderId="44" xfId="0" applyFont="1" applyFill="1" applyBorder="1" applyAlignment="1" applyProtection="1"/>
    <xf numFmtId="0" fontId="37" fillId="0" borderId="0" xfId="0" applyFont="1" applyBorder="1" applyAlignment="1">
      <alignment horizontal="left" vertical="center"/>
    </xf>
    <xf numFmtId="0" fontId="14" fillId="0" borderId="0" xfId="0" applyFont="1" applyBorder="1" applyAlignment="1">
      <alignment horizontal="center" vertical="center"/>
    </xf>
    <xf numFmtId="0" fontId="27" fillId="2" borderId="39" xfId="0" applyFont="1" applyFill="1" applyBorder="1" applyAlignment="1" applyProtection="1">
      <alignment horizontal="center" vertical="center"/>
      <protection locked="0"/>
    </xf>
    <xf numFmtId="0" fontId="17" fillId="0" borderId="48" xfId="0" applyFont="1" applyFill="1" applyBorder="1" applyAlignment="1" applyProtection="1">
      <alignment horizontal="right" vertical="center"/>
    </xf>
    <xf numFmtId="0" fontId="14" fillId="0" borderId="2" xfId="0" applyFont="1" applyBorder="1" applyAlignment="1">
      <alignment vertical="center"/>
    </xf>
    <xf numFmtId="0" fontId="0" fillId="0" borderId="21" xfId="0" applyBorder="1"/>
    <xf numFmtId="0" fontId="0" fillId="0" borderId="11" xfId="0" applyBorder="1"/>
    <xf numFmtId="0" fontId="0" fillId="0" borderId="0" xfId="0" applyBorder="1" applyAlignment="1"/>
    <xf numFmtId="0" fontId="14" fillId="0" borderId="21" xfId="0" applyFont="1" applyBorder="1" applyAlignment="1">
      <alignment vertical="center"/>
    </xf>
    <xf numFmtId="0" fontId="25" fillId="0" borderId="11" xfId="0" applyFont="1" applyBorder="1" applyAlignment="1">
      <alignment horizontal="center" vertical="center"/>
    </xf>
    <xf numFmtId="0" fontId="50" fillId="0" borderId="0" xfId="0" applyFont="1" applyBorder="1" applyAlignment="1">
      <alignment horizontal="center" vertical="center"/>
    </xf>
    <xf numFmtId="0" fontId="14" fillId="0" borderId="11" xfId="0" applyFont="1" applyBorder="1" applyAlignment="1">
      <alignment horizontal="center" vertical="center"/>
    </xf>
    <xf numFmtId="0" fontId="77"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49" fontId="44" fillId="0" borderId="0" xfId="0" applyNumberFormat="1" applyFont="1" applyBorder="1" applyAlignment="1" applyProtection="1">
      <alignment horizontal="center" vertical="center"/>
    </xf>
    <xf numFmtId="0" fontId="41" fillId="0" borderId="17" xfId="0" applyNumberFormat="1" applyFont="1" applyBorder="1" applyAlignment="1">
      <alignment horizontal="left" vertical="center"/>
    </xf>
    <xf numFmtId="0" fontId="8" fillId="0" borderId="0" xfId="0" applyFont="1" applyBorder="1" applyAlignment="1" applyProtection="1">
      <alignment horizontal="right" vertical="center"/>
    </xf>
    <xf numFmtId="0" fontId="49" fillId="0" borderId="2" xfId="0" applyFont="1" applyBorder="1" applyAlignment="1" applyProtection="1">
      <alignment vertical="center"/>
    </xf>
    <xf numFmtId="49" fontId="18" fillId="6" borderId="16" xfId="0" applyNumberFormat="1" applyFont="1" applyFill="1" applyBorder="1" applyAlignment="1" applyProtection="1">
      <alignment horizontal="center" vertical="center" wrapText="1"/>
      <protection locked="0"/>
    </xf>
    <xf numFmtId="49" fontId="16" fillId="2" borderId="26" xfId="0" applyNumberFormat="1" applyFont="1" applyFill="1" applyBorder="1" applyAlignment="1" applyProtection="1">
      <alignment horizontal="center" vertical="center"/>
      <protection locked="0"/>
    </xf>
    <xf numFmtId="49" fontId="18" fillId="2" borderId="26" xfId="0" applyNumberFormat="1" applyFont="1" applyFill="1" applyBorder="1" applyAlignment="1" applyProtection="1">
      <alignment horizontal="center" vertical="center"/>
      <protection locked="0"/>
    </xf>
    <xf numFmtId="0" fontId="17" fillId="0" borderId="17" xfId="0" applyFont="1" applyFill="1" applyBorder="1" applyAlignment="1" applyProtection="1">
      <alignment vertical="center"/>
      <protection locked="0"/>
    </xf>
    <xf numFmtId="49" fontId="16" fillId="2" borderId="26" xfId="0" applyNumberFormat="1" applyFont="1" applyFill="1" applyBorder="1" applyAlignment="1" applyProtection="1">
      <alignment vertical="center"/>
      <protection locked="0"/>
    </xf>
    <xf numFmtId="0" fontId="16" fillId="0" borderId="41" xfId="0" applyFont="1" applyFill="1" applyBorder="1" applyAlignment="1" applyProtection="1">
      <alignment vertical="center"/>
    </xf>
    <xf numFmtId="0" fontId="29" fillId="0" borderId="0" xfId="0" applyFont="1" applyBorder="1" applyAlignment="1" applyProtection="1">
      <alignment vertical="center"/>
    </xf>
    <xf numFmtId="0" fontId="16" fillId="0" borderId="11" xfId="0" applyFont="1" applyBorder="1" applyAlignment="1" applyProtection="1">
      <alignment horizontal="right" vertical="center"/>
    </xf>
    <xf numFmtId="0" fontId="80" fillId="0" borderId="11" xfId="0" applyFont="1" applyBorder="1" applyAlignment="1">
      <alignment vertical="center"/>
    </xf>
    <xf numFmtId="0" fontId="80" fillId="0" borderId="11" xfId="0" applyFont="1" applyBorder="1" applyAlignment="1" applyProtection="1">
      <alignment vertical="center"/>
    </xf>
    <xf numFmtId="0" fontId="46" fillId="0" borderId="11" xfId="0" applyFont="1" applyFill="1" applyBorder="1" applyAlignment="1" applyProtection="1">
      <alignment vertical="center"/>
    </xf>
    <xf numFmtId="49" fontId="8" fillId="0" borderId="49" xfId="0" applyNumberFormat="1" applyFont="1" applyFill="1" applyBorder="1" applyAlignment="1" applyProtection="1">
      <alignment horizontal="center" vertical="center" wrapText="1"/>
    </xf>
    <xf numFmtId="1" fontId="16" fillId="0" borderId="0" xfId="0" applyNumberFormat="1" applyFont="1" applyBorder="1" applyAlignment="1" applyProtection="1">
      <alignment horizontal="right" vertical="center"/>
    </xf>
    <xf numFmtId="0" fontId="14" fillId="0" borderId="15" xfId="0" applyFont="1" applyBorder="1" applyAlignment="1">
      <alignment vertical="center" wrapText="1"/>
    </xf>
    <xf numFmtId="49" fontId="68" fillId="0" borderId="0" xfId="0" applyNumberFormat="1" applyFont="1" applyFill="1" applyBorder="1" applyAlignment="1" applyProtection="1">
      <alignment vertical="center"/>
    </xf>
    <xf numFmtId="0" fontId="68" fillId="0" borderId="17" xfId="0" applyFont="1" applyBorder="1" applyAlignment="1">
      <alignment vertical="center"/>
    </xf>
    <xf numFmtId="0" fontId="34" fillId="0" borderId="11" xfId="0" applyFont="1" applyFill="1" applyBorder="1" applyAlignment="1" applyProtection="1">
      <alignment vertical="center"/>
    </xf>
    <xf numFmtId="0" fontId="14" fillId="0" borderId="19" xfId="0" applyFont="1" applyBorder="1" applyAlignment="1">
      <alignment vertical="center" wrapText="1"/>
    </xf>
    <xf numFmtId="0" fontId="46" fillId="0" borderId="50" xfId="0" applyFont="1" applyFill="1" applyBorder="1" applyAlignment="1" applyProtection="1">
      <alignment horizontal="left" vertical="center"/>
    </xf>
    <xf numFmtId="0" fontId="6" fillId="0" borderId="36" xfId="0" applyFont="1" applyFill="1" applyBorder="1" applyAlignment="1" applyProtection="1">
      <alignment vertical="center"/>
    </xf>
    <xf numFmtId="0" fontId="46" fillId="0" borderId="36" xfId="0" applyFont="1" applyFill="1" applyBorder="1" applyAlignment="1" applyProtection="1">
      <alignment horizontal="left" vertical="center"/>
    </xf>
    <xf numFmtId="0" fontId="16" fillId="0" borderId="15" xfId="0" applyFont="1" applyBorder="1" applyAlignment="1">
      <alignment horizontal="right"/>
    </xf>
    <xf numFmtId="0" fontId="14" fillId="0" borderId="47" xfId="0" applyFont="1" applyBorder="1" applyAlignment="1">
      <alignment vertical="center"/>
    </xf>
    <xf numFmtId="0" fontId="0" fillId="0" borderId="15" xfId="0" applyBorder="1"/>
    <xf numFmtId="0" fontId="20" fillId="0" borderId="0" xfId="0" applyFont="1" applyBorder="1" applyAlignment="1" applyProtection="1">
      <alignment vertical="center"/>
    </xf>
    <xf numFmtId="0" fontId="14" fillId="0" borderId="0" xfId="0" applyFont="1" applyFill="1" applyBorder="1" applyAlignment="1" applyProtection="1">
      <alignment vertical="center"/>
    </xf>
    <xf numFmtId="0" fontId="8" fillId="0" borderId="51"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49" fontId="8" fillId="0" borderId="53" xfId="0" applyNumberFormat="1" applyFont="1" applyBorder="1" applyAlignment="1" applyProtection="1">
      <alignment horizontal="center" vertical="center"/>
    </xf>
    <xf numFmtId="49" fontId="8" fillId="0" borderId="54" xfId="0" applyNumberFormat="1" applyFont="1" applyBorder="1" applyAlignment="1" applyProtection="1">
      <alignment horizontal="center" vertical="center"/>
    </xf>
    <xf numFmtId="0" fontId="14" fillId="0" borderId="55" xfId="0" applyFont="1" applyBorder="1" applyAlignment="1" applyProtection="1">
      <alignment vertical="center"/>
    </xf>
    <xf numFmtId="0" fontId="18" fillId="0" borderId="4"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7" xfId="0" applyFont="1" applyBorder="1" applyAlignment="1">
      <alignment horizontal="left" vertical="center"/>
    </xf>
    <xf numFmtId="1" fontId="14" fillId="0" borderId="0" xfId="0" applyNumberFormat="1" applyFont="1" applyBorder="1" applyAlignment="1">
      <alignment horizontal="left" vertical="center"/>
    </xf>
    <xf numFmtId="0" fontId="14" fillId="0" borderId="41" xfId="0" applyFont="1" applyBorder="1" applyAlignment="1">
      <alignment vertical="center"/>
    </xf>
    <xf numFmtId="0" fontId="14" fillId="0" borderId="56" xfId="0" applyFont="1" applyBorder="1" applyAlignment="1">
      <alignment vertical="center"/>
    </xf>
    <xf numFmtId="0" fontId="14" fillId="0" borderId="54" xfId="0" applyFont="1" applyBorder="1" applyAlignment="1">
      <alignment vertical="center" wrapText="1"/>
    </xf>
    <xf numFmtId="0" fontId="14" fillId="0" borderId="26" xfId="0" applyFont="1" applyBorder="1" applyAlignment="1">
      <alignment vertical="center" wrapText="1"/>
    </xf>
    <xf numFmtId="0" fontId="14" fillId="0" borderId="57" xfId="0" applyFont="1" applyBorder="1" applyAlignment="1">
      <alignment vertical="center" wrapText="1"/>
    </xf>
    <xf numFmtId="14" fontId="21" fillId="2" borderId="58" xfId="0" applyNumberFormat="1" applyFont="1" applyFill="1" applyBorder="1" applyAlignment="1" applyProtection="1">
      <alignment vertical="center"/>
      <protection locked="0"/>
    </xf>
    <xf numFmtId="0" fontId="21" fillId="2" borderId="39" xfId="0" applyFont="1" applyFill="1" applyBorder="1" applyAlignment="1" applyProtection="1">
      <alignment vertical="center"/>
      <protection locked="0"/>
    </xf>
    <xf numFmtId="0" fontId="21" fillId="2" borderId="59" xfId="0" applyFont="1" applyFill="1" applyBorder="1" applyAlignment="1" applyProtection="1">
      <alignment vertical="center"/>
      <protection locked="0"/>
    </xf>
    <xf numFmtId="0" fontId="21" fillId="2" borderId="3" xfId="0" applyFont="1" applyFill="1" applyBorder="1" applyAlignment="1" applyProtection="1">
      <alignment vertical="center"/>
      <protection locked="0"/>
    </xf>
    <xf numFmtId="0" fontId="21" fillId="2" borderId="53" xfId="0" applyFont="1" applyFill="1" applyBorder="1" applyAlignment="1" applyProtection="1">
      <alignment vertical="center"/>
      <protection locked="0"/>
    </xf>
    <xf numFmtId="0" fontId="21" fillId="2" borderId="16" xfId="0" applyFont="1" applyFill="1" applyBorder="1" applyAlignment="1" applyProtection="1">
      <alignment vertical="center"/>
      <protection locked="0"/>
    </xf>
    <xf numFmtId="0" fontId="14" fillId="0" borderId="60" xfId="0" applyFont="1" applyBorder="1" applyAlignment="1">
      <alignment vertical="center"/>
    </xf>
    <xf numFmtId="0" fontId="8" fillId="0" borderId="11" xfId="0" applyFont="1" applyBorder="1" applyAlignment="1">
      <alignment horizontal="right" vertical="center"/>
    </xf>
    <xf numFmtId="0" fontId="14" fillId="0" borderId="43" xfId="0" applyFont="1" applyBorder="1" applyAlignment="1">
      <alignment horizontal="right" vertical="center"/>
    </xf>
    <xf numFmtId="0" fontId="14" fillId="0" borderId="43" xfId="0" applyFont="1" applyBorder="1" applyAlignment="1">
      <alignment vertical="center"/>
    </xf>
    <xf numFmtId="0" fontId="8" fillId="0" borderId="0" xfId="0" applyFont="1" applyBorder="1" applyAlignment="1">
      <alignment horizontal="right" vertical="center"/>
    </xf>
    <xf numFmtId="0" fontId="18" fillId="0" borderId="14" xfId="0" applyFont="1" applyBorder="1" applyAlignment="1">
      <alignment vertical="center"/>
    </xf>
    <xf numFmtId="0" fontId="14" fillId="0" borderId="46" xfId="0" applyFont="1" applyBorder="1" applyAlignment="1">
      <alignment vertical="center"/>
    </xf>
    <xf numFmtId="0" fontId="14" fillId="0" borderId="46" xfId="0" applyFont="1" applyBorder="1" applyAlignment="1">
      <alignment vertical="center" wrapText="1"/>
    </xf>
    <xf numFmtId="0" fontId="14" fillId="0" borderId="54" xfId="0" applyFont="1" applyBorder="1" applyAlignment="1">
      <alignment vertical="center"/>
    </xf>
    <xf numFmtId="0" fontId="14" fillId="0" borderId="26" xfId="0" applyFont="1" applyBorder="1" applyAlignment="1">
      <alignment vertical="center"/>
    </xf>
    <xf numFmtId="0" fontId="21" fillId="2" borderId="40" xfId="0" applyFont="1" applyFill="1" applyBorder="1" applyAlignment="1" applyProtection="1">
      <alignment vertical="center"/>
      <protection locked="0"/>
    </xf>
    <xf numFmtId="14" fontId="21" fillId="2" borderId="39" xfId="0" applyNumberFormat="1" applyFont="1" applyFill="1" applyBorder="1" applyAlignment="1" applyProtection="1">
      <alignment vertical="center"/>
      <protection locked="0"/>
    </xf>
    <xf numFmtId="0" fontId="21" fillId="2" borderId="38" xfId="0" applyFont="1" applyFill="1" applyBorder="1" applyAlignment="1" applyProtection="1">
      <alignment vertical="center"/>
      <protection locked="0"/>
    </xf>
    <xf numFmtId="0" fontId="21" fillId="2" borderId="27" xfId="0" applyFont="1" applyFill="1" applyBorder="1" applyAlignment="1" applyProtection="1">
      <alignment vertical="center"/>
      <protection locked="0"/>
    </xf>
    <xf numFmtId="0" fontId="8" fillId="0" borderId="61" xfId="0" applyFont="1" applyBorder="1" applyAlignment="1">
      <alignment horizontal="right" vertical="center"/>
    </xf>
    <xf numFmtId="0" fontId="8" fillId="0" borderId="1" xfId="0" applyFont="1" applyBorder="1" applyAlignment="1">
      <alignment horizontal="right" vertical="center"/>
    </xf>
    <xf numFmtId="0" fontId="8" fillId="0" borderId="15" xfId="0" applyFont="1" applyBorder="1" applyAlignment="1">
      <alignment horizontal="right" vertical="center"/>
    </xf>
    <xf numFmtId="0" fontId="8" fillId="0" borderId="8" xfId="0" applyFont="1" applyBorder="1" applyAlignment="1">
      <alignment horizontal="right" vertical="center"/>
    </xf>
    <xf numFmtId="0" fontId="8" fillId="0" borderId="21" xfId="0" applyFont="1" applyBorder="1" applyAlignment="1">
      <alignment horizontal="right" vertical="center"/>
    </xf>
    <xf numFmtId="0" fontId="8" fillId="0" borderId="2" xfId="0" applyFont="1" applyBorder="1" applyAlignment="1">
      <alignment horizontal="right" vertical="center"/>
    </xf>
    <xf numFmtId="0" fontId="14" fillId="0" borderId="19" xfId="0" applyFont="1" applyBorder="1" applyAlignment="1">
      <alignment vertical="center"/>
    </xf>
    <xf numFmtId="170" fontId="14" fillId="0" borderId="57" xfId="0" applyNumberFormat="1" applyFont="1" applyBorder="1" applyAlignment="1">
      <alignment vertical="center" wrapText="1"/>
    </xf>
    <xf numFmtId="170" fontId="14" fillId="0" borderId="17" xfId="0" applyNumberFormat="1" applyFont="1" applyBorder="1" applyAlignment="1">
      <alignment vertical="center"/>
    </xf>
    <xf numFmtId="170" fontId="14" fillId="0" borderId="64" xfId="0" applyNumberFormat="1" applyFont="1" applyBorder="1" applyAlignment="1">
      <alignment vertical="center"/>
    </xf>
    <xf numFmtId="170" fontId="8" fillId="0" borderId="17" xfId="0" applyNumberFormat="1" applyFont="1" applyBorder="1" applyAlignment="1">
      <alignment horizontal="right" vertical="center"/>
    </xf>
    <xf numFmtId="170" fontId="14" fillId="0" borderId="56" xfId="0" applyNumberFormat="1" applyFont="1" applyBorder="1" applyAlignment="1">
      <alignment vertical="center"/>
    </xf>
    <xf numFmtId="170" fontId="6" fillId="0" borderId="20" xfId="0" applyNumberFormat="1" applyFont="1" applyFill="1" applyBorder="1" applyAlignment="1">
      <alignment vertical="center"/>
    </xf>
    <xf numFmtId="170" fontId="17" fillId="0" borderId="17" xfId="0" applyNumberFormat="1" applyFont="1" applyBorder="1" applyAlignment="1">
      <alignment vertical="center"/>
    </xf>
    <xf numFmtId="0" fontId="14" fillId="0" borderId="17" xfId="0" applyFont="1" applyBorder="1" applyAlignment="1">
      <alignment horizontal="center" vertical="center"/>
    </xf>
    <xf numFmtId="0" fontId="14" fillId="0" borderId="11" xfId="0" applyFont="1" applyBorder="1" applyAlignment="1">
      <alignment horizontal="right" vertical="center"/>
    </xf>
    <xf numFmtId="0" fontId="21" fillId="2" borderId="37" xfId="0" applyFont="1" applyFill="1" applyBorder="1" applyAlignment="1" applyProtection="1">
      <alignment vertical="center"/>
      <protection locked="0"/>
    </xf>
    <xf numFmtId="0" fontId="21" fillId="2" borderId="67" xfId="0" applyFont="1" applyFill="1" applyBorder="1" applyAlignment="1" applyProtection="1">
      <alignment vertical="center"/>
      <protection locked="0"/>
    </xf>
    <xf numFmtId="0" fontId="21" fillId="2" borderId="43" xfId="0" applyFont="1" applyFill="1" applyBorder="1" applyAlignment="1" applyProtection="1">
      <alignment vertical="center"/>
      <protection locked="0"/>
    </xf>
    <xf numFmtId="0" fontId="21" fillId="2" borderId="44" xfId="0" applyFont="1" applyFill="1" applyBorder="1" applyAlignment="1" applyProtection="1">
      <alignment vertical="center"/>
      <protection locked="0"/>
    </xf>
    <xf numFmtId="0" fontId="18" fillId="0" borderId="68" xfId="0" applyFont="1" applyBorder="1" applyAlignment="1">
      <alignment horizontal="left" vertical="center"/>
    </xf>
    <xf numFmtId="0" fontId="14" fillId="0" borderId="47" xfId="0" applyFont="1" applyBorder="1" applyAlignment="1">
      <alignment horizontal="left" vertical="center"/>
    </xf>
    <xf numFmtId="0" fontId="8" fillId="0" borderId="19" xfId="0" applyFont="1" applyBorder="1" applyAlignment="1">
      <alignment horizontal="right" vertical="center"/>
    </xf>
    <xf numFmtId="0" fontId="8" fillId="0" borderId="69" xfId="0" applyFont="1" applyBorder="1" applyAlignment="1">
      <alignment horizontal="right" vertical="center"/>
    </xf>
    <xf numFmtId="170" fontId="5" fillId="0" borderId="17" xfId="1" applyNumberFormat="1" applyFont="1" applyBorder="1" applyAlignment="1">
      <alignment vertical="center"/>
    </xf>
    <xf numFmtId="170" fontId="14" fillId="0" borderId="60" xfId="0" applyNumberFormat="1" applyFont="1" applyBorder="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7" fillId="0" borderId="0" xfId="0" applyFont="1" applyBorder="1" applyAlignment="1">
      <alignment vertical="center"/>
    </xf>
    <xf numFmtId="0" fontId="17" fillId="0" borderId="11" xfId="0" applyFont="1" applyBorder="1" applyAlignment="1">
      <alignment vertical="center"/>
    </xf>
    <xf numFmtId="0" fontId="17" fillId="0" borderId="0" xfId="0" applyFont="1" applyBorder="1" applyAlignment="1">
      <alignment horizontal="right" vertical="center"/>
    </xf>
    <xf numFmtId="0" fontId="18" fillId="0" borderId="0"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Border="1" applyAlignment="1">
      <alignment horizontal="left" vertical="center"/>
    </xf>
    <xf numFmtId="0" fontId="18" fillId="0" borderId="11" xfId="0" applyFont="1" applyBorder="1" applyAlignment="1">
      <alignment horizontal="right" vertical="center"/>
    </xf>
    <xf numFmtId="14" fontId="17" fillId="2" borderId="26" xfId="0" applyNumberFormat="1" applyFont="1" applyFill="1" applyBorder="1" applyAlignment="1" applyProtection="1">
      <alignment vertical="center"/>
      <protection locked="0"/>
    </xf>
    <xf numFmtId="0" fontId="17" fillId="2" borderId="26" xfId="0" applyFont="1" applyFill="1" applyBorder="1" applyAlignment="1" applyProtection="1">
      <alignment vertical="center"/>
      <protection locked="0"/>
    </xf>
    <xf numFmtId="0" fontId="17" fillId="0" borderId="19" xfId="0" applyFont="1" applyBorder="1" applyAlignment="1">
      <alignment vertical="center"/>
    </xf>
    <xf numFmtId="0" fontId="17" fillId="0" borderId="15" xfId="0" applyFont="1" applyBorder="1" applyAlignment="1">
      <alignment vertical="center"/>
    </xf>
    <xf numFmtId="0" fontId="17" fillId="0" borderId="20" xfId="0" applyFont="1" applyBorder="1" applyAlignment="1">
      <alignment vertical="center"/>
    </xf>
    <xf numFmtId="0" fontId="18" fillId="0" borderId="68" xfId="0" applyFont="1" applyBorder="1" applyAlignment="1">
      <alignment vertical="center"/>
    </xf>
    <xf numFmtId="0" fontId="17" fillId="0" borderId="47" xfId="0" applyFont="1" applyBorder="1" applyAlignment="1">
      <alignment vertical="center"/>
    </xf>
    <xf numFmtId="170" fontId="17" fillId="0" borderId="60" xfId="0" applyNumberFormat="1" applyFont="1" applyBorder="1" applyAlignment="1">
      <alignment vertical="center"/>
    </xf>
    <xf numFmtId="0" fontId="18" fillId="0" borderId="72" xfId="0" applyFont="1" applyBorder="1" applyAlignment="1">
      <alignment horizontal="right" vertical="center"/>
    </xf>
    <xf numFmtId="0" fontId="18" fillId="0" borderId="23" xfId="0" applyFont="1" applyBorder="1" applyAlignment="1">
      <alignment horizontal="right" vertical="center"/>
    </xf>
    <xf numFmtId="0" fontId="18" fillId="0" borderId="53" xfId="0" applyFont="1" applyBorder="1" applyAlignment="1">
      <alignment vertical="center"/>
    </xf>
    <xf numFmtId="0" fontId="18" fillId="0" borderId="46" xfId="0" applyFont="1" applyBorder="1" applyAlignment="1">
      <alignment vertical="center"/>
    </xf>
    <xf numFmtId="0" fontId="18" fillId="0" borderId="16" xfId="0" applyFont="1" applyBorder="1" applyAlignment="1">
      <alignment vertical="center"/>
    </xf>
    <xf numFmtId="0" fontId="18" fillId="0" borderId="16" xfId="0" applyFont="1" applyBorder="1" applyAlignment="1">
      <alignment vertical="center" wrapText="1"/>
    </xf>
    <xf numFmtId="170" fontId="18" fillId="0" borderId="71" xfId="0" applyNumberFormat="1" applyFont="1" applyBorder="1" applyAlignment="1">
      <alignment vertical="center" wrapText="1"/>
    </xf>
    <xf numFmtId="14" fontId="22" fillId="2" borderId="58" xfId="0" applyNumberFormat="1" applyFont="1" applyFill="1" applyBorder="1" applyAlignment="1" applyProtection="1">
      <alignment vertical="center"/>
      <protection locked="0"/>
    </xf>
    <xf numFmtId="0" fontId="22" fillId="2" borderId="73" xfId="0" applyFont="1" applyFill="1" applyBorder="1" applyAlignment="1" applyProtection="1">
      <alignment vertical="center"/>
      <protection locked="0"/>
    </xf>
    <xf numFmtId="0" fontId="22" fillId="2" borderId="39" xfId="0" applyFont="1" applyFill="1" applyBorder="1" applyAlignment="1" applyProtection="1">
      <alignment vertical="center"/>
      <protection locked="0"/>
    </xf>
    <xf numFmtId="14" fontId="22" fillId="2" borderId="59" xfId="0" applyNumberFormat="1" applyFont="1" applyFill="1" applyBorder="1" applyAlignment="1" applyProtection="1">
      <alignment vertical="center"/>
      <protection locked="0"/>
    </xf>
    <xf numFmtId="0" fontId="22" fillId="2" borderId="38" xfId="0" applyFont="1" applyFill="1" applyBorder="1" applyAlignment="1" applyProtection="1">
      <alignment vertical="center"/>
      <protection locked="0"/>
    </xf>
    <xf numFmtId="0" fontId="22" fillId="2" borderId="3" xfId="0" applyFont="1" applyFill="1" applyBorder="1" applyAlignment="1" applyProtection="1">
      <alignment vertical="center"/>
      <protection locked="0"/>
    </xf>
    <xf numFmtId="0" fontId="22" fillId="2" borderId="59" xfId="0" applyFont="1" applyFill="1" applyBorder="1" applyAlignment="1" applyProtection="1">
      <alignment vertical="center"/>
      <protection locked="0"/>
    </xf>
    <xf numFmtId="14" fontId="21" fillId="2" borderId="74" xfId="0" applyNumberFormat="1" applyFont="1" applyFill="1" applyBorder="1" applyAlignment="1" applyProtection="1">
      <alignment vertical="center"/>
      <protection locked="0"/>
    </xf>
    <xf numFmtId="0" fontId="21" fillId="2" borderId="75" xfId="0" applyFont="1" applyFill="1" applyBorder="1" applyAlignment="1" applyProtection="1">
      <alignment vertical="center"/>
      <protection locked="0"/>
    </xf>
    <xf numFmtId="0" fontId="21" fillId="2" borderId="76" xfId="0" applyFont="1" applyFill="1" applyBorder="1" applyAlignment="1" applyProtection="1">
      <alignment vertical="center"/>
      <protection locked="0"/>
    </xf>
    <xf numFmtId="0" fontId="21" fillId="2" borderId="77"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23" xfId="0" applyFont="1" applyBorder="1" applyAlignment="1">
      <alignment vertical="center"/>
    </xf>
    <xf numFmtId="170" fontId="14" fillId="0" borderId="78" xfId="0" applyNumberFormat="1" applyFont="1" applyBorder="1" applyAlignment="1">
      <alignment vertical="center"/>
    </xf>
    <xf numFmtId="49" fontId="8" fillId="0" borderId="53" xfId="0" applyNumberFormat="1" applyFont="1" applyFill="1" applyBorder="1" applyAlignment="1" applyProtection="1">
      <alignment horizontal="center" vertical="center"/>
    </xf>
    <xf numFmtId="49" fontId="8" fillId="0" borderId="52" xfId="0" applyNumberFormat="1" applyFont="1" applyBorder="1" applyAlignment="1" applyProtection="1">
      <alignment vertical="center"/>
    </xf>
    <xf numFmtId="0" fontId="35" fillId="0" borderId="26" xfId="0" applyNumberFormat="1" applyFont="1" applyFill="1" applyBorder="1" applyAlignment="1" applyProtection="1">
      <alignment horizontal="center" vertical="center"/>
    </xf>
    <xf numFmtId="0" fontId="52" fillId="0" borderId="0" xfId="0" applyFont="1" applyBorder="1" applyAlignment="1">
      <alignment horizontal="left" vertical="center"/>
    </xf>
    <xf numFmtId="0" fontId="52" fillId="0" borderId="0" xfId="0" applyFont="1" applyBorder="1" applyAlignment="1">
      <alignment vertical="center"/>
    </xf>
    <xf numFmtId="0" fontId="14" fillId="0" borderId="79" xfId="0" applyFont="1" applyBorder="1" applyAlignment="1">
      <alignment vertical="center"/>
    </xf>
    <xf numFmtId="0" fontId="8" fillId="0" borderId="1" xfId="0" applyFont="1" applyBorder="1" applyAlignment="1" applyProtection="1">
      <alignment horizontal="left" vertical="center"/>
    </xf>
    <xf numFmtId="0" fontId="58" fillId="0" borderId="26" xfId="0" applyFont="1" applyFill="1" applyBorder="1" applyAlignment="1" applyProtection="1">
      <alignment horizontal="right" vertical="center"/>
    </xf>
    <xf numFmtId="1" fontId="58" fillId="0" borderId="26" xfId="0" applyNumberFormat="1" applyFont="1" applyFill="1" applyBorder="1" applyAlignment="1" applyProtection="1">
      <alignment horizontal="center" vertical="center"/>
    </xf>
    <xf numFmtId="0" fontId="8" fillId="0" borderId="80" xfId="0" applyFont="1" applyFill="1" applyBorder="1" applyAlignment="1" applyProtection="1">
      <alignment horizontal="center" vertical="center" wrapText="1"/>
    </xf>
    <xf numFmtId="173" fontId="40" fillId="0" borderId="79" xfId="0" applyNumberFormat="1" applyFont="1" applyFill="1" applyBorder="1" applyAlignment="1" applyProtection="1">
      <alignment horizontal="center" vertical="center"/>
    </xf>
    <xf numFmtId="173" fontId="8" fillId="7" borderId="34" xfId="0" applyNumberFormat="1" applyFont="1" applyFill="1" applyBorder="1" applyAlignment="1" applyProtection="1">
      <alignment horizontal="right" vertical="center"/>
    </xf>
    <xf numFmtId="173" fontId="5" fillId="7" borderId="34" xfId="0" applyNumberFormat="1" applyFont="1" applyFill="1" applyBorder="1" applyAlignment="1" applyProtection="1">
      <alignment vertical="center"/>
    </xf>
    <xf numFmtId="170" fontId="8" fillId="7" borderId="34" xfId="0" applyNumberFormat="1" applyFont="1" applyFill="1" applyBorder="1" applyAlignment="1" applyProtection="1">
      <alignment horizontal="right" vertical="center"/>
    </xf>
    <xf numFmtId="0" fontId="8" fillId="3" borderId="35" xfId="0" applyFont="1" applyFill="1" applyBorder="1" applyAlignment="1" applyProtection="1">
      <alignment horizontal="center" vertical="center" wrapText="1"/>
    </xf>
    <xf numFmtId="0" fontId="8" fillId="0" borderId="36" xfId="0" applyFont="1" applyBorder="1" applyAlignment="1" applyProtection="1">
      <alignment horizontal="left" vertical="center"/>
    </xf>
    <xf numFmtId="170" fontId="5" fillId="0" borderId="41" xfId="0" applyNumberFormat="1" applyFont="1" applyFill="1" applyBorder="1" applyAlignment="1" applyProtection="1">
      <alignment vertical="center"/>
    </xf>
    <xf numFmtId="170" fontId="6" fillId="0" borderId="41" xfId="0" applyNumberFormat="1" applyFont="1" applyFill="1" applyBorder="1" applyAlignment="1" applyProtection="1">
      <alignment vertical="center"/>
    </xf>
    <xf numFmtId="0" fontId="18" fillId="0" borderId="0" xfId="0" applyFont="1" applyBorder="1" applyAlignment="1">
      <alignment horizontal="left" vertical="center"/>
    </xf>
    <xf numFmtId="0" fontId="7" fillId="0" borderId="81" xfId="0" applyFont="1" applyFill="1" applyBorder="1" applyAlignment="1" applyProtection="1">
      <alignment vertical="center"/>
    </xf>
    <xf numFmtId="0" fontId="6" fillId="0" borderId="82" xfId="0" applyFont="1" applyFill="1" applyBorder="1" applyAlignment="1" applyProtection="1">
      <alignment vertical="center"/>
    </xf>
    <xf numFmtId="0" fontId="5" fillId="0" borderId="82" xfId="0" applyFont="1" applyBorder="1" applyAlignment="1" applyProtection="1">
      <alignment vertical="center"/>
    </xf>
    <xf numFmtId="9" fontId="6" fillId="0" borderId="82" xfId="14" applyFont="1" applyFill="1" applyBorder="1" applyAlignment="1" applyProtection="1">
      <alignment vertical="center"/>
    </xf>
    <xf numFmtId="170" fontId="5" fillId="0" borderId="82" xfId="0" applyNumberFormat="1" applyFont="1" applyFill="1" applyBorder="1" applyAlignment="1" applyProtection="1">
      <alignment horizontal="center" vertical="center"/>
    </xf>
    <xf numFmtId="170" fontId="6" fillId="0" borderId="82" xfId="0" applyNumberFormat="1" applyFont="1" applyFill="1" applyBorder="1" applyAlignment="1" applyProtection="1">
      <alignment vertical="center"/>
    </xf>
    <xf numFmtId="170" fontId="5" fillId="0" borderId="82" xfId="0" applyNumberFormat="1" applyFont="1" applyFill="1" applyBorder="1" applyAlignment="1" applyProtection="1">
      <alignment horizontal="left" vertical="center"/>
    </xf>
    <xf numFmtId="0" fontId="58" fillId="0" borderId="0" xfId="0" applyFont="1" applyBorder="1" applyAlignment="1" applyProtection="1">
      <alignment vertical="center"/>
    </xf>
    <xf numFmtId="0" fontId="17" fillId="0" borderId="0" xfId="0" applyFont="1" applyFill="1" applyBorder="1" applyAlignment="1" applyProtection="1">
      <alignment horizontal="center" vertical="center"/>
    </xf>
    <xf numFmtId="9" fontId="17" fillId="0" borderId="0" xfId="0" applyNumberFormat="1" applyFont="1" applyFill="1" applyBorder="1" applyAlignment="1" applyProtection="1">
      <alignment vertical="center"/>
    </xf>
    <xf numFmtId="170" fontId="23" fillId="0" borderId="0" xfId="0" applyNumberFormat="1" applyFont="1" applyFill="1" applyBorder="1" applyAlignment="1" applyProtection="1">
      <alignment vertical="center"/>
    </xf>
    <xf numFmtId="170" fontId="23" fillId="0" borderId="0" xfId="0" applyNumberFormat="1" applyFont="1" applyFill="1" applyBorder="1" applyAlignment="1" applyProtection="1">
      <alignment horizontal="left" vertical="center"/>
    </xf>
    <xf numFmtId="170" fontId="23" fillId="0" borderId="0" xfId="0" applyNumberFormat="1" applyFont="1" applyFill="1" applyBorder="1" applyAlignment="1" applyProtection="1">
      <alignment horizontal="center" vertical="center"/>
    </xf>
    <xf numFmtId="0" fontId="5" fillId="0" borderId="50" xfId="0" applyFont="1" applyBorder="1" applyAlignment="1" applyProtection="1">
      <alignment vertical="center"/>
    </xf>
    <xf numFmtId="170" fontId="24" fillId="0" borderId="36" xfId="0" applyNumberFormat="1" applyFont="1" applyFill="1" applyBorder="1" applyAlignment="1" applyProtection="1">
      <alignment vertical="center"/>
    </xf>
    <xf numFmtId="170" fontId="5" fillId="0" borderId="41" xfId="0" applyNumberFormat="1" applyFont="1" applyBorder="1" applyAlignment="1" applyProtection="1">
      <alignment vertical="center"/>
    </xf>
    <xf numFmtId="0" fontId="18" fillId="0" borderId="0" xfId="0" applyFont="1" applyBorder="1" applyAlignment="1">
      <alignment vertical="center"/>
    </xf>
    <xf numFmtId="0" fontId="6" fillId="0" borderId="81" xfId="0" applyFont="1" applyFill="1" applyBorder="1" applyAlignment="1" applyProtection="1">
      <alignment vertical="center"/>
    </xf>
    <xf numFmtId="9" fontId="5" fillId="0" borderId="82" xfId="14" applyFont="1" applyBorder="1" applyAlignment="1" applyProtection="1">
      <alignment vertical="center"/>
    </xf>
    <xf numFmtId="0" fontId="5" fillId="0" borderId="82" xfId="0" applyFont="1" applyFill="1" applyBorder="1" applyAlignment="1" applyProtection="1">
      <alignment horizontal="center" vertical="center"/>
    </xf>
    <xf numFmtId="165" fontId="53" fillId="0" borderId="18" xfId="0" applyNumberFormat="1" applyFont="1" applyFill="1" applyBorder="1" applyAlignment="1" applyProtection="1">
      <alignment horizontal="right" vertical="center"/>
    </xf>
    <xf numFmtId="0" fontId="5" fillId="0" borderId="18" xfId="0" applyFont="1" applyFill="1" applyBorder="1" applyAlignment="1" applyProtection="1">
      <alignment horizontal="center" vertical="center"/>
    </xf>
    <xf numFmtId="170" fontId="5" fillId="0" borderId="83" xfId="0" applyNumberFormat="1" applyFont="1" applyFill="1" applyBorder="1" applyAlignment="1" applyProtection="1">
      <alignment vertical="center"/>
    </xf>
    <xf numFmtId="0" fontId="52" fillId="0" borderId="18" xfId="0" applyFont="1" applyBorder="1" applyAlignment="1" applyProtection="1">
      <alignment vertical="center"/>
    </xf>
    <xf numFmtId="0" fontId="5" fillId="0" borderId="18" xfId="0" applyFont="1" applyFill="1" applyBorder="1" applyAlignment="1" applyProtection="1">
      <alignment horizontal="left" vertical="center"/>
    </xf>
    <xf numFmtId="0" fontId="53" fillId="0" borderId="18" xfId="0" applyFont="1" applyFill="1" applyBorder="1" applyAlignment="1" applyProtection="1">
      <alignment vertical="center"/>
    </xf>
    <xf numFmtId="0" fontId="6" fillId="0" borderId="18" xfId="0" applyFont="1" applyFill="1" applyBorder="1" applyAlignment="1" applyProtection="1">
      <alignment horizontal="left" vertical="center"/>
    </xf>
    <xf numFmtId="0" fontId="7" fillId="0" borderId="18" xfId="0" applyFont="1" applyFill="1" applyBorder="1" applyAlignment="1" applyProtection="1">
      <alignment vertical="center"/>
    </xf>
    <xf numFmtId="0" fontId="23" fillId="0" borderId="84" xfId="0" applyFont="1" applyFill="1" applyBorder="1" applyAlignment="1" applyProtection="1">
      <alignment vertical="center"/>
    </xf>
    <xf numFmtId="0" fontId="58" fillId="0" borderId="79" xfId="0" applyFont="1" applyBorder="1" applyAlignment="1" applyProtection="1">
      <alignment vertical="center"/>
    </xf>
    <xf numFmtId="0" fontId="17" fillId="0" borderId="79" xfId="0" applyFont="1" applyFill="1" applyBorder="1" applyAlignment="1" applyProtection="1">
      <alignment horizontal="left" vertical="center"/>
    </xf>
    <xf numFmtId="0" fontId="53" fillId="0" borderId="79" xfId="0" applyFont="1" applyFill="1" applyBorder="1" applyAlignment="1" applyProtection="1">
      <alignment vertical="center"/>
    </xf>
    <xf numFmtId="0" fontId="23" fillId="0" borderId="79" xfId="0" applyFont="1" applyFill="1" applyBorder="1" applyAlignment="1" applyProtection="1">
      <alignment horizontal="left" vertical="center"/>
    </xf>
    <xf numFmtId="0" fontId="23" fillId="0" borderId="79" xfId="0" applyFont="1" applyFill="1" applyBorder="1" applyAlignment="1" applyProtection="1">
      <alignment vertical="center"/>
    </xf>
    <xf numFmtId="170" fontId="23" fillId="0" borderId="79" xfId="0" applyNumberFormat="1" applyFont="1" applyFill="1" applyBorder="1" applyAlignment="1" applyProtection="1">
      <alignment vertical="center"/>
    </xf>
    <xf numFmtId="0" fontId="53" fillId="0" borderId="36" xfId="0" applyFont="1" applyFill="1" applyBorder="1" applyAlignment="1" applyProtection="1">
      <alignment horizontal="left" vertical="center"/>
    </xf>
    <xf numFmtId="0" fontId="23" fillId="0" borderId="36" xfId="0" applyFont="1" applyFill="1" applyBorder="1" applyAlignment="1" applyProtection="1">
      <alignment vertical="center"/>
    </xf>
    <xf numFmtId="0" fontId="53" fillId="0" borderId="50" xfId="0" applyFont="1" applyFill="1" applyBorder="1" applyAlignment="1" applyProtection="1">
      <alignment horizontal="left" vertical="center"/>
    </xf>
    <xf numFmtId="0" fontId="6" fillId="0" borderId="50" xfId="0" applyFont="1" applyFill="1" applyBorder="1" applyAlignment="1" applyProtection="1">
      <alignment vertical="center"/>
    </xf>
    <xf numFmtId="0" fontId="5" fillId="0" borderId="36" xfId="0" applyFont="1" applyBorder="1" applyAlignment="1" applyProtection="1">
      <alignment vertical="center"/>
    </xf>
    <xf numFmtId="170" fontId="5" fillId="0" borderId="36" xfId="0" applyNumberFormat="1" applyFont="1" applyFill="1" applyBorder="1" applyAlignment="1" applyProtection="1">
      <alignment horizontal="center" vertical="center"/>
    </xf>
    <xf numFmtId="170" fontId="5" fillId="0" borderId="36" xfId="0" applyNumberFormat="1" applyFont="1" applyFill="1" applyBorder="1" applyAlignment="1" applyProtection="1">
      <alignment horizontal="left" vertical="center"/>
    </xf>
    <xf numFmtId="0" fontId="57" fillId="0" borderId="11" xfId="0" applyFont="1" applyFill="1" applyBorder="1" applyAlignment="1" applyProtection="1">
      <alignment vertical="center"/>
    </xf>
    <xf numFmtId="165" fontId="7" fillId="0" borderId="0" xfId="0" applyNumberFormat="1" applyFont="1" applyFill="1" applyBorder="1" applyAlignment="1" applyProtection="1">
      <alignment vertical="center"/>
    </xf>
    <xf numFmtId="165" fontId="6" fillId="0" borderId="1" xfId="0" applyNumberFormat="1" applyFont="1" applyFill="1" applyBorder="1" applyAlignment="1" applyProtection="1">
      <alignment vertical="center"/>
    </xf>
    <xf numFmtId="0" fontId="7"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5" fillId="0" borderId="1" xfId="0" applyFont="1" applyBorder="1" applyAlignment="1" applyProtection="1">
      <alignment vertical="center"/>
    </xf>
    <xf numFmtId="165" fontId="6" fillId="0" borderId="0" xfId="0" applyNumberFormat="1" applyFont="1" applyFill="1" applyBorder="1" applyAlignment="1" applyProtection="1">
      <alignment horizontal="left" vertical="center"/>
    </xf>
    <xf numFmtId="164" fontId="6" fillId="0" borderId="0" xfId="0" applyNumberFormat="1" applyFont="1" applyFill="1" applyBorder="1" applyAlignment="1" applyProtection="1">
      <alignment horizontal="left" vertical="center"/>
    </xf>
    <xf numFmtId="0" fontId="56" fillId="0" borderId="36" xfId="0" applyFont="1" applyFill="1" applyBorder="1" applyAlignment="1" applyProtection="1">
      <alignment vertical="center"/>
    </xf>
    <xf numFmtId="173" fontId="54" fillId="0" borderId="85" xfId="0" applyNumberFormat="1" applyFont="1" applyFill="1" applyBorder="1" applyAlignment="1" applyProtection="1">
      <alignment horizontal="center" vertical="center"/>
    </xf>
    <xf numFmtId="173" fontId="5" fillId="0" borderId="86" xfId="0" applyNumberFormat="1" applyFont="1" applyFill="1" applyBorder="1" applyAlignment="1" applyProtection="1">
      <alignment horizontal="right" vertical="center"/>
    </xf>
    <xf numFmtId="0" fontId="5" fillId="7" borderId="82" xfId="0" applyFont="1" applyFill="1" applyBorder="1" applyAlignment="1" applyProtection="1">
      <alignment horizontal="left" vertical="center" wrapText="1"/>
    </xf>
    <xf numFmtId="173" fontId="8" fillId="7" borderId="82" xfId="0" applyNumberFormat="1" applyFont="1" applyFill="1" applyBorder="1" applyAlignment="1" applyProtection="1">
      <alignment horizontal="right" vertical="center"/>
    </xf>
    <xf numFmtId="170" fontId="8" fillId="7" borderId="82" xfId="0" applyNumberFormat="1" applyFont="1" applyFill="1" applyBorder="1" applyAlignment="1" applyProtection="1">
      <alignment horizontal="right" vertical="center"/>
    </xf>
    <xf numFmtId="0" fontId="5" fillId="7" borderId="82" xfId="0" applyFont="1" applyFill="1" applyBorder="1" applyAlignment="1" applyProtection="1">
      <alignment horizontal="left" vertical="center"/>
    </xf>
    <xf numFmtId="173" fontId="5" fillId="7" borderId="87" xfId="0" applyNumberFormat="1" applyFont="1" applyFill="1" applyBorder="1" applyAlignment="1" applyProtection="1">
      <alignment vertical="center"/>
    </xf>
    <xf numFmtId="170" fontId="6" fillId="0" borderId="79" xfId="0" applyNumberFormat="1" applyFont="1" applyFill="1" applyBorder="1" applyAlignment="1" applyProtection="1">
      <alignment vertical="center"/>
    </xf>
    <xf numFmtId="0" fontId="5" fillId="0" borderId="50" xfId="0" applyFont="1" applyBorder="1" applyAlignment="1" applyProtection="1">
      <alignment horizontal="left" vertical="center" wrapText="1"/>
    </xf>
    <xf numFmtId="0" fontId="58" fillId="0" borderId="36" xfId="0" applyFont="1" applyBorder="1" applyAlignment="1" applyProtection="1">
      <alignment horizontal="left" vertical="center"/>
    </xf>
    <xf numFmtId="0" fontId="14" fillId="0" borderId="36" xfId="0" applyFont="1" applyBorder="1" applyAlignment="1">
      <alignment vertical="center"/>
    </xf>
    <xf numFmtId="2" fontId="6" fillId="0" borderId="36" xfId="0" applyNumberFormat="1" applyFont="1" applyFill="1" applyBorder="1" applyAlignment="1" applyProtection="1">
      <alignment vertical="center"/>
    </xf>
    <xf numFmtId="0" fontId="6" fillId="0" borderId="36" xfId="0" applyFont="1" applyFill="1" applyBorder="1" applyAlignment="1" applyProtection="1">
      <alignment horizontal="center" vertical="center"/>
    </xf>
    <xf numFmtId="9" fontId="5" fillId="0" borderId="36" xfId="14" applyFont="1" applyFill="1" applyBorder="1" applyAlignment="1" applyProtection="1">
      <alignment vertical="center"/>
    </xf>
    <xf numFmtId="170" fontId="6" fillId="0" borderId="36" xfId="0" applyNumberFormat="1" applyFont="1" applyFill="1" applyBorder="1" applyAlignment="1" applyProtection="1">
      <alignment vertical="center"/>
    </xf>
    <xf numFmtId="170" fontId="6" fillId="0" borderId="36" xfId="0" applyNumberFormat="1" applyFont="1" applyFill="1" applyBorder="1" applyAlignment="1" applyProtection="1">
      <alignment horizontal="center" vertical="center"/>
    </xf>
    <xf numFmtId="0" fontId="73" fillId="0" borderId="0" xfId="0" applyFont="1" applyBorder="1" applyAlignment="1" applyProtection="1">
      <alignment horizontal="left" vertical="center"/>
    </xf>
    <xf numFmtId="0" fontId="20" fillId="0" borderId="0" xfId="0" applyFont="1" applyBorder="1" applyAlignment="1" applyProtection="1">
      <alignment horizontal="center" vertical="center"/>
    </xf>
    <xf numFmtId="0" fontId="81" fillId="0" borderId="0" xfId="0" applyFont="1" applyBorder="1" applyAlignment="1" applyProtection="1">
      <alignment horizontal="left" vertical="center"/>
    </xf>
    <xf numFmtId="49" fontId="14" fillId="0" borderId="0" xfId="0" applyNumberFormat="1" applyFont="1" applyBorder="1" applyAlignment="1" applyProtection="1">
      <alignment vertical="center"/>
    </xf>
    <xf numFmtId="0" fontId="83" fillId="0" borderId="11" xfId="0" applyFont="1" applyBorder="1" applyAlignment="1">
      <alignment horizontal="left" vertical="center"/>
    </xf>
    <xf numFmtId="0" fontId="14" fillId="0" borderId="34" xfId="0" applyFont="1" applyBorder="1" applyAlignment="1">
      <alignment horizontal="right" vertical="center"/>
    </xf>
    <xf numFmtId="1" fontId="14" fillId="0" borderId="34" xfId="0" applyNumberFormat="1" applyFont="1" applyBorder="1" applyAlignment="1">
      <alignment horizontal="left" vertical="center"/>
    </xf>
    <xf numFmtId="0" fontId="8" fillId="0" borderId="14" xfId="0" applyFont="1" applyBorder="1" applyAlignment="1">
      <alignment horizontal="right" vertical="center"/>
    </xf>
    <xf numFmtId="0" fontId="8" fillId="0" borderId="41" xfId="0" applyFont="1" applyBorder="1" applyAlignment="1">
      <alignment horizontal="right" vertical="center"/>
    </xf>
    <xf numFmtId="0" fontId="8" fillId="0" borderId="42" xfId="0" applyFont="1" applyBorder="1" applyAlignment="1">
      <alignment horizontal="right" vertical="center"/>
    </xf>
    <xf numFmtId="170" fontId="14" fillId="0" borderId="20" xfId="0" applyNumberFormat="1" applyFont="1" applyBorder="1" applyAlignment="1">
      <alignment vertical="center"/>
    </xf>
    <xf numFmtId="170" fontId="14" fillId="0" borderId="34" xfId="0" applyNumberFormat="1" applyFont="1" applyBorder="1" applyAlignment="1">
      <alignment vertical="center"/>
    </xf>
    <xf numFmtId="0" fontId="21" fillId="2" borderId="90" xfId="0" applyFont="1" applyFill="1" applyBorder="1" applyAlignment="1" applyProtection="1">
      <alignment vertical="center"/>
      <protection locked="0"/>
    </xf>
    <xf numFmtId="0" fontId="18" fillId="2" borderId="59" xfId="0" applyFont="1" applyFill="1" applyBorder="1" applyAlignment="1">
      <alignment horizontal="left" vertical="center"/>
    </xf>
    <xf numFmtId="170" fontId="6" fillId="0" borderId="2" xfId="0" applyNumberFormat="1" applyFont="1" applyFill="1" applyBorder="1" applyAlignment="1">
      <alignment vertical="center"/>
    </xf>
    <xf numFmtId="0" fontId="18" fillId="0" borderId="4" xfId="0" applyFont="1" applyBorder="1" applyAlignment="1">
      <alignment vertical="center"/>
    </xf>
    <xf numFmtId="0" fontId="83" fillId="0" borderId="11" xfId="0" applyFont="1" applyBorder="1" applyAlignment="1">
      <alignment vertical="center"/>
    </xf>
    <xf numFmtId="170" fontId="6" fillId="0" borderId="80" xfId="1" applyNumberFormat="1" applyFont="1" applyBorder="1" applyAlignment="1" applyProtection="1">
      <alignment vertical="center"/>
    </xf>
    <xf numFmtId="170" fontId="5" fillId="0" borderId="2" xfId="1" applyNumberFormat="1" applyFont="1" applyBorder="1" applyAlignment="1">
      <alignment vertical="center"/>
    </xf>
    <xf numFmtId="0" fontId="17" fillId="0" borderId="34" xfId="0" applyFont="1" applyBorder="1" applyAlignment="1">
      <alignment vertical="center"/>
    </xf>
    <xf numFmtId="0" fontId="17" fillId="0" borderId="6" xfId="0" applyFont="1" applyBorder="1" applyAlignment="1">
      <alignment vertical="center"/>
    </xf>
    <xf numFmtId="170" fontId="17" fillId="0" borderId="7" xfId="0" applyNumberFormat="1" applyFont="1" applyBorder="1" applyAlignment="1">
      <alignment vertical="center"/>
    </xf>
    <xf numFmtId="170" fontId="17" fillId="0" borderId="20" xfId="0" applyNumberFormat="1" applyFont="1" applyBorder="1" applyAlignment="1">
      <alignment vertical="center"/>
    </xf>
    <xf numFmtId="0" fontId="22" fillId="2" borderId="53" xfId="0" applyFont="1" applyFill="1" applyBorder="1" applyAlignment="1" applyProtection="1">
      <alignment vertical="center"/>
      <protection locked="0"/>
    </xf>
    <xf numFmtId="0" fontId="22" fillId="2" borderId="16" xfId="0" applyFont="1" applyFill="1" applyBorder="1" applyAlignment="1" applyProtection="1">
      <alignment vertical="center"/>
      <protection locked="0"/>
    </xf>
    <xf numFmtId="170" fontId="17" fillId="0" borderId="34" xfId="0" applyNumberFormat="1" applyFont="1" applyBorder="1" applyAlignment="1">
      <alignment vertical="center"/>
    </xf>
    <xf numFmtId="0" fontId="22" fillId="2" borderId="93" xfId="0" applyFont="1" applyFill="1" applyBorder="1" applyAlignment="1" applyProtection="1">
      <alignment vertical="center"/>
      <protection locked="0"/>
    </xf>
    <xf numFmtId="0" fontId="22" fillId="2" borderId="94" xfId="0" applyFont="1" applyFill="1" applyBorder="1" applyAlignment="1" applyProtection="1">
      <alignment vertical="center"/>
      <protection locked="0"/>
    </xf>
    <xf numFmtId="0" fontId="22" fillId="2" borderId="95" xfId="0" applyFont="1" applyFill="1" applyBorder="1" applyAlignment="1" applyProtection="1">
      <alignment vertical="center"/>
      <protection locked="0"/>
    </xf>
    <xf numFmtId="0" fontId="18" fillId="0" borderId="14" xfId="0" applyFont="1" applyBorder="1" applyAlignment="1">
      <alignment horizontal="right" vertical="center"/>
    </xf>
    <xf numFmtId="0" fontId="18" fillId="0" borderId="41" xfId="0" applyFont="1" applyBorder="1" applyAlignment="1">
      <alignment horizontal="right" vertical="center"/>
    </xf>
    <xf numFmtId="170" fontId="23" fillId="0" borderId="60" xfId="1" applyNumberFormat="1" applyFont="1" applyBorder="1" applyAlignment="1" applyProtection="1">
      <alignment vertical="center"/>
    </xf>
    <xf numFmtId="0" fontId="22" fillId="2" borderId="76" xfId="0" applyFont="1" applyFill="1" applyBorder="1" applyAlignment="1" applyProtection="1">
      <alignment vertical="center"/>
      <protection locked="0"/>
    </xf>
    <xf numFmtId="0" fontId="22" fillId="2" borderId="97" xfId="0" applyFont="1" applyFill="1" applyBorder="1" applyAlignment="1" applyProtection="1">
      <alignment vertical="center"/>
      <protection locked="0"/>
    </xf>
    <xf numFmtId="0" fontId="22" fillId="2" borderId="77" xfId="0" applyFont="1" applyFill="1" applyBorder="1" applyAlignment="1" applyProtection="1">
      <alignment vertical="center"/>
      <protection locked="0"/>
    </xf>
    <xf numFmtId="0" fontId="18" fillId="0" borderId="50" xfId="0" applyFont="1" applyBorder="1" applyAlignment="1">
      <alignment horizontal="right" vertical="center"/>
    </xf>
    <xf numFmtId="0" fontId="18" fillId="0" borderId="36" xfId="0" applyFont="1" applyBorder="1" applyAlignment="1">
      <alignment horizontal="right" vertical="center"/>
    </xf>
    <xf numFmtId="0" fontId="18" fillId="0" borderId="98" xfId="0" applyFont="1" applyBorder="1" applyAlignment="1">
      <alignment horizontal="right" vertical="center"/>
    </xf>
    <xf numFmtId="170" fontId="17" fillId="0" borderId="99" xfId="0" applyNumberFormat="1" applyFont="1" applyBorder="1" applyAlignment="1">
      <alignment vertical="center"/>
    </xf>
    <xf numFmtId="0" fontId="14" fillId="0" borderId="11" xfId="0" applyFont="1" applyBorder="1" applyAlignment="1">
      <alignment horizontal="right"/>
    </xf>
    <xf numFmtId="0" fontId="18" fillId="0" borderId="68" xfId="0" applyFont="1" applyBorder="1" applyAlignment="1">
      <alignment horizontal="left"/>
    </xf>
    <xf numFmtId="0" fontId="14" fillId="0" borderId="56" xfId="0" applyFont="1" applyBorder="1"/>
    <xf numFmtId="0" fontId="14" fillId="0" borderId="54" xfId="0" applyFont="1" applyBorder="1" applyAlignment="1">
      <alignment vertical="top" wrapText="1"/>
    </xf>
    <xf numFmtId="0" fontId="14" fillId="0" borderId="57" xfId="0" applyFont="1" applyBorder="1" applyAlignment="1">
      <alignment vertical="top" wrapText="1"/>
    </xf>
    <xf numFmtId="14" fontId="21" fillId="2" borderId="58" xfId="0" applyNumberFormat="1" applyFont="1" applyFill="1" applyBorder="1" applyProtection="1">
      <protection locked="0"/>
    </xf>
    <xf numFmtId="44" fontId="5" fillId="0" borderId="62" xfId="1" applyFont="1" applyBorder="1"/>
    <xf numFmtId="0" fontId="21" fillId="2" borderId="59" xfId="0" applyFont="1" applyFill="1" applyBorder="1" applyProtection="1">
      <protection locked="0"/>
    </xf>
    <xf numFmtId="44" fontId="5" fillId="0" borderId="63" xfId="1" applyFont="1" applyBorder="1"/>
    <xf numFmtId="0" fontId="21" fillId="2" borderId="53" xfId="0" applyFont="1" applyFill="1" applyBorder="1" applyProtection="1">
      <protection locked="0"/>
    </xf>
    <xf numFmtId="44" fontId="5" fillId="0" borderId="9" xfId="1" applyFont="1" applyBorder="1"/>
    <xf numFmtId="0" fontId="14" fillId="0" borderId="60" xfId="0" applyFont="1" applyBorder="1"/>
    <xf numFmtId="0" fontId="8" fillId="0" borderId="11" xfId="0" applyFont="1" applyBorder="1" applyAlignment="1">
      <alignment horizontal="right"/>
    </xf>
    <xf numFmtId="0" fontId="8" fillId="0" borderId="17" xfId="0" applyFont="1" applyBorder="1" applyAlignment="1">
      <alignment horizontal="right"/>
    </xf>
    <xf numFmtId="14" fontId="21" fillId="2" borderId="101" xfId="0" applyNumberFormat="1" applyFont="1" applyFill="1" applyBorder="1" applyProtection="1">
      <protection locked="0"/>
    </xf>
    <xf numFmtId="44" fontId="6" fillId="0" borderId="89" xfId="1" applyFont="1" applyBorder="1" applyProtection="1"/>
    <xf numFmtId="44" fontId="6" fillId="0" borderId="63" xfId="1" applyFont="1" applyBorder="1" applyProtection="1"/>
    <xf numFmtId="0" fontId="14" fillId="0" borderId="54" xfId="0" applyFont="1" applyBorder="1" applyAlignment="1">
      <alignment vertical="top"/>
    </xf>
    <xf numFmtId="44" fontId="6" fillId="0" borderId="62" xfId="1" applyFont="1" applyBorder="1" applyProtection="1"/>
    <xf numFmtId="0" fontId="83" fillId="0" borderId="11" xfId="0" applyFont="1" applyBorder="1"/>
    <xf numFmtId="0" fontId="18" fillId="0" borderId="72" xfId="0" applyFont="1" applyBorder="1" applyAlignment="1">
      <alignment horizontal="left"/>
    </xf>
    <xf numFmtId="0" fontId="14" fillId="0" borderId="23" xfId="0" applyFont="1" applyBorder="1"/>
    <xf numFmtId="0" fontId="14" fillId="0" borderId="78" xfId="0" applyFont="1" applyBorder="1"/>
    <xf numFmtId="44" fontId="8" fillId="0" borderId="71" xfId="1" applyFont="1" applyBorder="1"/>
    <xf numFmtId="0" fontId="8" fillId="0" borderId="14" xfId="0" applyFont="1" applyBorder="1" applyAlignment="1">
      <alignment horizontal="right"/>
    </xf>
    <xf numFmtId="0" fontId="8" fillId="0" borderId="41" xfId="0" applyFont="1" applyBorder="1" applyAlignment="1">
      <alignment horizontal="right"/>
    </xf>
    <xf numFmtId="0" fontId="8" fillId="2" borderId="59" xfId="0" applyFont="1" applyFill="1" applyBorder="1" applyAlignment="1">
      <alignment horizontal="right"/>
    </xf>
    <xf numFmtId="0" fontId="8" fillId="2" borderId="3" xfId="0" applyFont="1" applyFill="1" applyBorder="1" applyAlignment="1">
      <alignment horizontal="right"/>
    </xf>
    <xf numFmtId="0" fontId="8" fillId="2" borderId="38" xfId="0" applyFont="1" applyFill="1" applyBorder="1" applyAlignment="1">
      <alignment horizontal="right"/>
    </xf>
    <xf numFmtId="0" fontId="8" fillId="2" borderId="44" xfId="0" applyFont="1" applyFill="1" applyBorder="1" applyAlignment="1">
      <alignment horizontal="right"/>
    </xf>
    <xf numFmtId="44" fontId="6" fillId="0" borderId="70" xfId="1" applyFont="1" applyBorder="1" applyProtection="1"/>
    <xf numFmtId="44" fontId="8" fillId="0" borderId="92" xfId="1" applyFont="1" applyBorder="1" applyProtection="1"/>
    <xf numFmtId="0" fontId="8" fillId="2" borderId="76" xfId="0" applyFont="1" applyFill="1" applyBorder="1" applyAlignment="1">
      <alignment horizontal="right"/>
    </xf>
    <xf numFmtId="0" fontId="8" fillId="2" borderId="97" xfId="0" applyFont="1" applyFill="1" applyBorder="1" applyAlignment="1">
      <alignment horizontal="right"/>
    </xf>
    <xf numFmtId="0" fontId="8" fillId="2" borderId="102" xfId="0" applyFont="1" applyFill="1" applyBorder="1" applyAlignment="1">
      <alignment horizontal="right"/>
    </xf>
    <xf numFmtId="0" fontId="8" fillId="2" borderId="77" xfId="0" applyFont="1" applyFill="1" applyBorder="1" applyAlignment="1">
      <alignment horizontal="right"/>
    </xf>
    <xf numFmtId="0" fontId="21" fillId="2" borderId="101" xfId="0" applyFont="1" applyFill="1" applyBorder="1" applyProtection="1">
      <protection locked="0"/>
    </xf>
    <xf numFmtId="0" fontId="21" fillId="2" borderId="28" xfId="0" applyFont="1" applyFill="1" applyBorder="1" applyAlignment="1" applyProtection="1">
      <protection locked="0"/>
    </xf>
    <xf numFmtId="0" fontId="6" fillId="2" borderId="5" xfId="0" applyFont="1" applyFill="1" applyBorder="1" applyAlignment="1" applyProtection="1"/>
    <xf numFmtId="0" fontId="21" fillId="2" borderId="95" xfId="0" applyFont="1" applyFill="1" applyBorder="1" applyProtection="1">
      <protection locked="0"/>
    </xf>
    <xf numFmtId="0" fontId="21" fillId="0" borderId="41" xfId="0" applyFont="1" applyBorder="1" applyProtection="1">
      <protection locked="0"/>
    </xf>
    <xf numFmtId="44" fontId="8" fillId="0" borderId="92" xfId="1" applyFont="1" applyBorder="1"/>
    <xf numFmtId="0" fontId="21" fillId="0" borderId="0" xfId="0" applyFont="1" applyBorder="1" applyProtection="1">
      <protection locked="0"/>
    </xf>
    <xf numFmtId="44" fontId="5" fillId="0" borderId="17" xfId="1" applyFont="1" applyBorder="1"/>
    <xf numFmtId="0" fontId="8" fillId="0" borderId="50" xfId="0" applyFont="1" applyBorder="1" applyAlignment="1">
      <alignment horizontal="right"/>
    </xf>
    <xf numFmtId="0" fontId="8" fillId="0" borderId="36" xfId="0" applyFont="1" applyBorder="1" applyAlignment="1">
      <alignment horizontal="right"/>
    </xf>
    <xf numFmtId="0" fontId="21" fillId="0" borderId="36" xfId="0" applyFont="1" applyBorder="1" applyProtection="1">
      <protection locked="0"/>
    </xf>
    <xf numFmtId="44" fontId="8" fillId="0" borderId="100" xfId="1" applyFont="1" applyBorder="1"/>
    <xf numFmtId="44" fontId="1" fillId="0" borderId="2" xfId="1" applyFont="1" applyBorder="1"/>
    <xf numFmtId="0" fontId="8" fillId="0" borderId="81" xfId="0" applyFont="1" applyBorder="1" applyAlignment="1">
      <alignment vertical="center"/>
    </xf>
    <xf numFmtId="0" fontId="14" fillId="0" borderId="82" xfId="0" applyFont="1" applyBorder="1" applyAlignment="1">
      <alignment vertical="center"/>
    </xf>
    <xf numFmtId="170" fontId="14" fillId="0" borderId="87" xfId="0" applyNumberFormat="1" applyFont="1" applyBorder="1" applyAlignment="1">
      <alignment vertical="center"/>
    </xf>
    <xf numFmtId="44" fontId="7" fillId="0" borderId="91" xfId="1" applyFont="1" applyBorder="1" applyProtection="1"/>
    <xf numFmtId="0" fontId="8" fillId="0" borderId="103" xfId="0" applyFont="1" applyBorder="1" applyAlignment="1" applyProtection="1">
      <alignment horizontal="center" vertical="center" wrapText="1"/>
    </xf>
    <xf numFmtId="49" fontId="8" fillId="0" borderId="103" xfId="0" applyNumberFormat="1" applyFont="1" applyBorder="1" applyAlignment="1" applyProtection="1">
      <alignment vertical="center"/>
    </xf>
    <xf numFmtId="15" fontId="8" fillId="8" borderId="5" xfId="0" applyNumberFormat="1" applyFont="1" applyFill="1" applyBorder="1" applyAlignment="1" applyProtection="1">
      <alignment horizontal="center" vertical="center"/>
      <protection locked="0"/>
    </xf>
    <xf numFmtId="15" fontId="8" fillId="8" borderId="42" xfId="0" applyNumberFormat="1" applyFont="1" applyFill="1" applyBorder="1" applyAlignment="1" applyProtection="1">
      <alignment horizontal="center" vertical="center"/>
      <protection locked="0"/>
    </xf>
    <xf numFmtId="49" fontId="8" fillId="0" borderId="104" xfId="0" applyNumberFormat="1" applyFont="1" applyFill="1" applyBorder="1" applyAlignment="1" applyProtection="1">
      <alignment horizontal="center" vertical="center" wrapText="1"/>
    </xf>
    <xf numFmtId="178" fontId="21" fillId="0" borderId="39" xfId="0" applyNumberFormat="1" applyFont="1" applyFill="1" applyBorder="1" applyAlignment="1" applyProtection="1">
      <alignment vertical="center"/>
      <protection locked="0"/>
    </xf>
    <xf numFmtId="178" fontId="21" fillId="2" borderId="39" xfId="0" applyNumberFormat="1" applyFont="1" applyFill="1" applyBorder="1" applyAlignment="1" applyProtection="1">
      <alignment vertical="center"/>
      <protection locked="0"/>
    </xf>
    <xf numFmtId="178" fontId="21" fillId="2" borderId="3" xfId="0" applyNumberFormat="1" applyFont="1" applyFill="1" applyBorder="1" applyAlignment="1" applyProtection="1">
      <alignment vertical="center"/>
      <protection locked="0"/>
    </xf>
    <xf numFmtId="178" fontId="21" fillId="2" borderId="16" xfId="0" applyNumberFormat="1" applyFont="1" applyFill="1" applyBorder="1" applyAlignment="1" applyProtection="1">
      <alignment vertical="center"/>
      <protection locked="0"/>
    </xf>
    <xf numFmtId="178" fontId="21" fillId="2" borderId="37" xfId="0" applyNumberFormat="1" applyFont="1" applyFill="1" applyBorder="1" applyProtection="1">
      <protection locked="0"/>
    </xf>
    <xf numFmtId="178" fontId="21" fillId="2" borderId="3" xfId="0" applyNumberFormat="1" applyFont="1" applyFill="1" applyBorder="1" applyProtection="1">
      <protection locked="0"/>
    </xf>
    <xf numFmtId="178" fontId="8" fillId="2" borderId="3" xfId="0" applyNumberFormat="1" applyFont="1" applyFill="1" applyBorder="1" applyAlignment="1">
      <alignment horizontal="right"/>
    </xf>
    <xf numFmtId="178" fontId="8" fillId="2" borderId="77" xfId="0" applyNumberFormat="1" applyFont="1" applyFill="1" applyBorder="1" applyAlignment="1">
      <alignment horizontal="right"/>
    </xf>
    <xf numFmtId="0" fontId="5" fillId="0" borderId="0" xfId="0" applyFont="1" applyAlignment="1">
      <alignment horizontal="right" vertical="center"/>
    </xf>
    <xf numFmtId="10" fontId="5" fillId="0" borderId="26" xfId="0" applyNumberFormat="1" applyFont="1" applyBorder="1" applyAlignment="1">
      <alignment horizontal="right" vertical="center" wrapText="1"/>
    </xf>
    <xf numFmtId="0" fontId="5" fillId="0" borderId="0" xfId="0" applyFont="1" applyBorder="1" applyAlignment="1">
      <alignment horizontal="right" vertical="center" wrapText="1"/>
    </xf>
    <xf numFmtId="10" fontId="5" fillId="0" borderId="26" xfId="14" applyNumberFormat="1" applyFont="1" applyBorder="1" applyAlignment="1">
      <alignment horizontal="right" vertical="center" wrapText="1"/>
    </xf>
    <xf numFmtId="0" fontId="0" fillId="0" borderId="0" xfId="0" applyAlignment="1">
      <alignment horizontal="right" vertical="center"/>
    </xf>
    <xf numFmtId="0" fontId="5" fillId="0" borderId="26" xfId="0" applyFont="1" applyBorder="1" applyAlignment="1">
      <alignment horizontal="right" vertical="center" wrapText="1"/>
    </xf>
    <xf numFmtId="0" fontId="5" fillId="0" borderId="26" xfId="0" applyFont="1" applyBorder="1" applyAlignment="1">
      <alignment horizontal="right" vertical="center"/>
    </xf>
    <xf numFmtId="0" fontId="8" fillId="0" borderId="0" xfId="0" applyFont="1" applyAlignment="1">
      <alignment horizontal="right" vertical="center"/>
    </xf>
    <xf numFmtId="1" fontId="27" fillId="2" borderId="16" xfId="0" applyNumberFormat="1" applyFont="1" applyFill="1" applyBorder="1" applyAlignment="1" applyProtection="1">
      <alignment horizontal="center" vertical="center"/>
      <protection locked="0"/>
    </xf>
    <xf numFmtId="1" fontId="27" fillId="0" borderId="16" xfId="0" applyNumberFormat="1" applyFont="1" applyFill="1" applyBorder="1" applyAlignment="1" applyProtection="1">
      <alignment horizontal="center" vertical="center"/>
    </xf>
    <xf numFmtId="0" fontId="17" fillId="0" borderId="67" xfId="0" applyFont="1" applyFill="1" applyBorder="1" applyAlignment="1" applyProtection="1">
      <alignment horizontal="left" vertical="center"/>
    </xf>
    <xf numFmtId="0" fontId="82" fillId="4" borderId="21" xfId="0" applyFont="1" applyFill="1" applyBorder="1" applyAlignment="1" applyProtection="1">
      <alignment vertical="center"/>
    </xf>
    <xf numFmtId="0" fontId="17" fillId="4" borderId="31" xfId="0" applyFont="1" applyFill="1" applyBorder="1" applyAlignment="1" applyProtection="1">
      <alignment vertical="center"/>
    </xf>
    <xf numFmtId="0" fontId="28" fillId="0" borderId="105" xfId="0" applyFont="1" applyBorder="1" applyAlignment="1" applyProtection="1">
      <alignment horizontal="center" vertical="center"/>
    </xf>
    <xf numFmtId="0" fontId="23" fillId="0" borderId="18" xfId="0" applyFont="1" applyFill="1" applyBorder="1" applyAlignment="1" applyProtection="1">
      <alignment vertical="center"/>
    </xf>
    <xf numFmtId="170" fontId="23" fillId="0" borderId="18" xfId="0" applyNumberFormat="1" applyFont="1" applyFill="1" applyBorder="1" applyAlignment="1" applyProtection="1">
      <alignment vertical="center"/>
    </xf>
    <xf numFmtId="0" fontId="52" fillId="0" borderId="0" xfId="0" applyFont="1" applyBorder="1" applyAlignment="1" applyProtection="1">
      <alignment vertical="center"/>
    </xf>
    <xf numFmtId="0" fontId="17" fillId="0" borderId="18" xfId="0" applyFont="1" applyFill="1" applyBorder="1" applyAlignment="1" applyProtection="1">
      <alignment vertical="center"/>
    </xf>
    <xf numFmtId="10" fontId="5" fillId="0" borderId="0" xfId="0" applyNumberFormat="1" applyFont="1" applyFill="1" applyBorder="1" applyAlignment="1" applyProtection="1">
      <alignment vertical="center"/>
    </xf>
    <xf numFmtId="173" fontId="5" fillId="0" borderId="0" xfId="14" applyNumberFormat="1" applyFont="1" applyFill="1" applyBorder="1" applyAlignment="1" applyProtection="1">
      <alignment horizontal="right" vertical="center"/>
    </xf>
    <xf numFmtId="0" fontId="21" fillId="0" borderId="0" xfId="0" applyNumberFormat="1" applyFont="1" applyAlignment="1">
      <alignment vertical="center" wrapText="1"/>
    </xf>
    <xf numFmtId="0" fontId="5" fillId="0" borderId="17" xfId="0" applyFont="1" applyBorder="1"/>
    <xf numFmtId="0" fontId="24" fillId="0" borderId="0" xfId="0" applyFont="1" applyBorder="1" applyAlignment="1">
      <alignment horizontal="right" vertical="center"/>
    </xf>
    <xf numFmtId="0" fontId="8" fillId="0" borderId="51" xfId="0" applyFont="1" applyBorder="1" applyAlignment="1" applyProtection="1">
      <alignment horizontal="center" wrapText="1"/>
    </xf>
    <xf numFmtId="0" fontId="8" fillId="0" borderId="35" xfId="0" applyFont="1" applyBorder="1" applyAlignment="1" applyProtection="1">
      <alignment horizontal="center" wrapText="1"/>
    </xf>
    <xf numFmtId="0" fontId="6" fillId="2" borderId="21" xfId="0" applyFont="1" applyFill="1" applyBorder="1" applyAlignment="1" applyProtection="1">
      <alignment vertical="center"/>
      <protection locked="0"/>
    </xf>
    <xf numFmtId="0" fontId="6" fillId="2" borderId="2" xfId="0" applyFont="1" applyFill="1" applyBorder="1" applyAlignment="1" applyProtection="1">
      <alignment vertical="center"/>
      <protection locked="0"/>
    </xf>
    <xf numFmtId="0" fontId="6" fillId="2" borderId="31" xfId="0" applyFont="1" applyFill="1" applyBorder="1" applyAlignment="1" applyProtection="1">
      <alignment vertical="center"/>
      <protection locked="0"/>
    </xf>
    <xf numFmtId="0" fontId="10" fillId="2" borderId="11"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15" fontId="10" fillId="2" borderId="107" xfId="0" applyNumberFormat="1" applyFont="1" applyFill="1" applyBorder="1" applyAlignment="1" applyProtection="1">
      <alignment vertical="center"/>
      <protection locked="0"/>
    </xf>
    <xf numFmtId="0" fontId="6" fillId="2" borderId="107"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1"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107" xfId="0" applyFont="1" applyFill="1" applyBorder="1" applyAlignment="1" applyProtection="1">
      <alignment vertical="center"/>
      <protection locked="0"/>
    </xf>
    <xf numFmtId="0" fontId="6" fillId="2" borderId="108" xfId="0" applyFont="1" applyFill="1" applyBorder="1" applyAlignment="1" applyProtection="1">
      <alignment vertical="center"/>
      <protection locked="0"/>
    </xf>
    <xf numFmtId="0" fontId="5" fillId="2" borderId="107"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horizontal="right"/>
      <protection locked="0"/>
    </xf>
    <xf numFmtId="0" fontId="5" fillId="2" borderId="17" xfId="0" applyFont="1" applyFill="1" applyBorder="1" applyAlignment="1" applyProtection="1">
      <alignment vertical="center"/>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0" fillId="2" borderId="19" xfId="0" applyFill="1" applyBorder="1"/>
    <xf numFmtId="0" fontId="6" fillId="2" borderId="72"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0" fontId="5" fillId="2" borderId="78" xfId="0" applyFont="1" applyFill="1" applyBorder="1" applyAlignment="1" applyProtection="1">
      <alignment vertical="center"/>
      <protection locked="0"/>
    </xf>
    <xf numFmtId="0" fontId="14" fillId="2" borderId="11" xfId="0" applyFont="1" applyFill="1" applyBorder="1" applyAlignment="1">
      <alignment horizontal="right"/>
    </xf>
    <xf numFmtId="0" fontId="75" fillId="0" borderId="0" xfId="0" applyFont="1"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49" fontId="37" fillId="0" borderId="0" xfId="0" applyNumberFormat="1" applyFont="1" applyBorder="1" applyAlignment="1" applyProtection="1">
      <alignment horizontal="left" vertical="center"/>
    </xf>
    <xf numFmtId="177" fontId="37" fillId="0" borderId="17" xfId="0" applyNumberFormat="1" applyFont="1" applyBorder="1" applyAlignment="1">
      <alignment horizontal="left" vertical="center"/>
    </xf>
    <xf numFmtId="0" fontId="44" fillId="0" borderId="0" xfId="0" applyFont="1" applyBorder="1" applyAlignment="1">
      <alignment horizontal="center" vertical="center"/>
    </xf>
    <xf numFmtId="0" fontId="5" fillId="0" borderId="11" xfId="0" applyFont="1" applyFill="1" applyBorder="1" applyAlignment="1" applyProtection="1">
      <alignment horizontal="left" vertical="center"/>
    </xf>
    <xf numFmtId="0" fontId="29" fillId="0" borderId="0" xfId="0" applyFont="1" applyFill="1"/>
    <xf numFmtId="0" fontId="90" fillId="0" borderId="0" xfId="0" applyFont="1" applyFill="1"/>
    <xf numFmtId="0" fontId="24" fillId="0" borderId="109" xfId="0" applyFont="1" applyFill="1" applyBorder="1" applyAlignment="1"/>
    <xf numFmtId="0" fontId="24" fillId="0" borderId="110" xfId="0" applyFont="1" applyFill="1" applyBorder="1" applyAlignment="1"/>
    <xf numFmtId="0" fontId="24" fillId="0" borderId="110" xfId="0" applyFont="1" applyFill="1" applyBorder="1" applyAlignment="1" applyProtection="1">
      <alignment wrapText="1"/>
    </xf>
    <xf numFmtId="0" fontId="24" fillId="0" borderId="110" xfId="0" applyFont="1" applyFill="1" applyBorder="1" applyAlignment="1" applyProtection="1"/>
    <xf numFmtId="0" fontId="24" fillId="0" borderId="110" xfId="0" applyFont="1" applyFill="1" applyBorder="1" applyAlignment="1" applyProtection="1">
      <alignment horizontal="center" wrapText="1"/>
    </xf>
    <xf numFmtId="0" fontId="24" fillId="0" borderId="111" xfId="0" applyFont="1" applyFill="1" applyBorder="1" applyAlignment="1">
      <alignment horizontal="center"/>
    </xf>
    <xf numFmtId="0" fontId="28" fillId="0" borderId="112" xfId="0" applyFont="1" applyFill="1" applyBorder="1" applyAlignment="1">
      <alignment vertical="center"/>
    </xf>
    <xf numFmtId="0" fontId="28" fillId="0" borderId="26" xfId="0" applyFont="1" applyBorder="1"/>
    <xf numFmtId="9" fontId="28" fillId="0" borderId="26" xfId="14" applyFont="1" applyFill="1" applyBorder="1" applyAlignment="1">
      <alignment horizontal="center" vertical="center" wrapText="1"/>
    </xf>
    <xf numFmtId="0" fontId="28" fillId="0" borderId="26" xfId="0" applyFont="1" applyFill="1" applyBorder="1" applyAlignment="1">
      <alignment vertical="center"/>
    </xf>
    <xf numFmtId="9" fontId="28" fillId="0" borderId="26" xfId="14" applyFont="1" applyFill="1" applyBorder="1" applyAlignment="1">
      <alignment vertical="center"/>
    </xf>
    <xf numFmtId="10" fontId="28" fillId="0" borderId="113" xfId="0" applyNumberFormat="1" applyFont="1" applyFill="1" applyBorder="1" applyAlignment="1">
      <alignment vertical="center"/>
    </xf>
    <xf numFmtId="0" fontId="28" fillId="0" borderId="114" xfId="0" applyFont="1" applyFill="1" applyBorder="1" applyAlignment="1">
      <alignment vertical="center"/>
    </xf>
    <xf numFmtId="0" fontId="28" fillId="0" borderId="33" xfId="0" applyFont="1" applyBorder="1"/>
    <xf numFmtId="9" fontId="28" fillId="0" borderId="33" xfId="14" applyFont="1" applyFill="1" applyBorder="1" applyAlignment="1">
      <alignment horizontal="center" vertical="center" wrapText="1"/>
    </xf>
    <xf numFmtId="0" fontId="28" fillId="0" borderId="33" xfId="0" applyFont="1" applyFill="1" applyBorder="1" applyAlignment="1">
      <alignment vertical="center"/>
    </xf>
    <xf numFmtId="9" fontId="28" fillId="0" borderId="33" xfId="14" applyFont="1" applyFill="1" applyBorder="1" applyAlignment="1">
      <alignment vertical="center"/>
    </xf>
    <xf numFmtId="10" fontId="28" fillId="0" borderId="115" xfId="0" applyNumberFormat="1" applyFont="1" applyFill="1" applyBorder="1" applyAlignment="1">
      <alignment vertical="center"/>
    </xf>
    <xf numFmtId="0" fontId="0" fillId="0" borderId="26" xfId="0" applyBorder="1"/>
    <xf numFmtId="9" fontId="0" fillId="0" borderId="26" xfId="14" applyFont="1" applyBorder="1"/>
    <xf numFmtId="9" fontId="0" fillId="0" borderId="0" xfId="14" applyFont="1"/>
    <xf numFmtId="0" fontId="28" fillId="0" borderId="26" xfId="0" applyFont="1" applyFill="1" applyBorder="1"/>
    <xf numFmtId="9" fontId="0" fillId="0" borderId="26" xfId="14" applyFont="1" applyFill="1" applyBorder="1"/>
    <xf numFmtId="9" fontId="29" fillId="2" borderId="26" xfId="0" applyNumberFormat="1" applyFont="1" applyFill="1" applyBorder="1" applyAlignment="1" applyProtection="1">
      <alignment horizontal="center" vertical="center"/>
      <protection locked="0"/>
    </xf>
    <xf numFmtId="0" fontId="58" fillId="0" borderId="28" xfId="0" applyFont="1" applyFill="1" applyBorder="1" applyAlignment="1">
      <alignment horizontal="center" vertical="center"/>
    </xf>
    <xf numFmtId="0" fontId="91" fillId="0" borderId="5" xfId="0" applyFont="1" applyFill="1" applyBorder="1" applyAlignment="1" applyProtection="1">
      <alignment horizontal="right" vertical="center"/>
    </xf>
    <xf numFmtId="0" fontId="5" fillId="0" borderId="116" xfId="0" applyFont="1" applyFill="1" applyBorder="1" applyAlignment="1" applyProtection="1">
      <alignment horizontal="left" vertical="center"/>
    </xf>
    <xf numFmtId="0" fontId="5" fillId="0" borderId="117" xfId="0" applyFont="1" applyFill="1" applyBorder="1" applyAlignment="1" applyProtection="1">
      <alignment vertical="center"/>
    </xf>
    <xf numFmtId="0" fontId="17" fillId="0" borderId="118" xfId="0" applyFont="1" applyFill="1" applyBorder="1" applyAlignment="1" applyProtection="1">
      <alignment horizontal="right" vertical="center"/>
    </xf>
    <xf numFmtId="44" fontId="21" fillId="2" borderId="75" xfId="0" applyNumberFormat="1" applyFont="1" applyFill="1" applyBorder="1" applyAlignment="1" applyProtection="1">
      <alignment vertical="center"/>
      <protection locked="0"/>
    </xf>
    <xf numFmtId="44" fontId="5" fillId="0" borderId="75" xfId="0" applyNumberFormat="1" applyFont="1" applyBorder="1" applyAlignment="1" applyProtection="1">
      <alignment vertical="center"/>
    </xf>
    <xf numFmtId="44" fontId="5" fillId="0" borderId="65" xfId="0" applyNumberFormat="1" applyFont="1" applyBorder="1" applyAlignment="1" applyProtection="1">
      <alignment vertical="center"/>
    </xf>
    <xf numFmtId="44" fontId="8" fillId="0" borderId="51" xfId="0" applyNumberFormat="1" applyFont="1" applyBorder="1" applyAlignment="1" applyProtection="1">
      <alignment vertical="center"/>
    </xf>
    <xf numFmtId="44" fontId="8" fillId="0" borderId="35" xfId="0" applyNumberFormat="1" applyFont="1" applyBorder="1" applyAlignment="1" applyProtection="1">
      <alignment vertical="center"/>
    </xf>
    <xf numFmtId="44" fontId="21" fillId="0" borderId="119" xfId="0" applyNumberFormat="1" applyFont="1" applyFill="1" applyBorder="1" applyAlignment="1" applyProtection="1">
      <alignment vertical="center"/>
    </xf>
    <xf numFmtId="44" fontId="5" fillId="0" borderId="119" xfId="0" applyNumberFormat="1" applyFont="1" applyFill="1" applyBorder="1" applyAlignment="1" applyProtection="1">
      <alignment vertical="center"/>
    </xf>
    <xf numFmtId="44" fontId="5" fillId="0" borderId="13" xfId="0" applyNumberFormat="1" applyFont="1" applyFill="1" applyBorder="1" applyAlignment="1" applyProtection="1">
      <alignment vertical="center"/>
    </xf>
    <xf numFmtId="44" fontId="21" fillId="2" borderId="120" xfId="0" applyNumberFormat="1" applyFont="1" applyFill="1" applyBorder="1" applyAlignment="1" applyProtection="1">
      <alignment vertical="center"/>
      <protection locked="0"/>
    </xf>
    <xf numFmtId="44" fontId="5" fillId="0" borderId="89" xfId="0" applyNumberFormat="1" applyFont="1" applyBorder="1" applyAlignment="1" applyProtection="1">
      <alignment vertical="center"/>
    </xf>
    <xf numFmtId="44" fontId="18" fillId="0" borderId="71" xfId="0" applyNumberFormat="1" applyFont="1" applyBorder="1" applyAlignment="1" applyProtection="1">
      <alignment vertical="center"/>
    </xf>
    <xf numFmtId="44" fontId="8" fillId="0" borderId="57" xfId="0" applyNumberFormat="1" applyFont="1" applyBorder="1" applyAlignment="1" applyProtection="1">
      <alignment vertical="center"/>
    </xf>
    <xf numFmtId="44" fontId="5" fillId="0" borderId="31" xfId="0" applyNumberFormat="1" applyFont="1" applyFill="1" applyBorder="1" applyAlignment="1" applyProtection="1">
      <alignment vertical="center"/>
    </xf>
    <xf numFmtId="44" fontId="18" fillId="0" borderId="17" xfId="0" applyNumberFormat="1" applyFont="1" applyFill="1" applyBorder="1" applyAlignment="1" applyProtection="1">
      <alignment vertical="center"/>
    </xf>
    <xf numFmtId="44" fontId="5" fillId="0" borderId="20" xfId="0" applyNumberFormat="1" applyFont="1" applyFill="1" applyBorder="1" applyAlignment="1" applyProtection="1">
      <alignment vertical="center"/>
    </xf>
    <xf numFmtId="44" fontId="6" fillId="0" borderId="17" xfId="0" applyNumberFormat="1" applyFont="1" applyFill="1" applyBorder="1" applyAlignment="1" applyProtection="1">
      <alignment vertical="center"/>
    </xf>
    <xf numFmtId="44" fontId="5" fillId="0" borderId="17" xfId="0" applyNumberFormat="1" applyFont="1" applyFill="1" applyBorder="1" applyAlignment="1" applyProtection="1">
      <alignment vertical="center"/>
    </xf>
    <xf numFmtId="44" fontId="58" fillId="0" borderId="121" xfId="0" applyNumberFormat="1" applyFont="1" applyFill="1" applyBorder="1" applyAlignment="1" applyProtection="1">
      <alignment vertical="center"/>
    </xf>
    <xf numFmtId="44" fontId="5" fillId="0" borderId="17" xfId="0" applyNumberFormat="1" applyFont="1" applyBorder="1" applyAlignment="1" applyProtection="1">
      <alignment vertical="center"/>
    </xf>
    <xf numFmtId="44" fontId="58" fillId="0" borderId="122" xfId="0" applyNumberFormat="1" applyFont="1" applyFill="1" applyBorder="1" applyAlignment="1" applyProtection="1">
      <alignment vertical="center"/>
    </xf>
    <xf numFmtId="44" fontId="18" fillId="0" borderId="70" xfId="0" applyNumberFormat="1" applyFont="1" applyBorder="1" applyAlignment="1" applyProtection="1">
      <alignment horizontal="right" vertical="center"/>
    </xf>
    <xf numFmtId="44" fontId="18" fillId="0" borderId="106" xfId="0" applyNumberFormat="1" applyFont="1" applyBorder="1" applyAlignment="1" applyProtection="1">
      <alignment horizontal="right" vertical="center"/>
    </xf>
    <xf numFmtId="44" fontId="8" fillId="0" borderId="17" xfId="0" applyNumberFormat="1" applyFont="1" applyFill="1" applyBorder="1" applyAlignment="1" applyProtection="1">
      <alignment vertical="center"/>
    </xf>
    <xf numFmtId="44" fontId="8" fillId="0" borderId="56" xfId="0" applyNumberFormat="1" applyFont="1" applyFill="1" applyBorder="1" applyAlignment="1" applyProtection="1">
      <alignment vertical="center"/>
    </xf>
    <xf numFmtId="44" fontId="8" fillId="0" borderId="20" xfId="0" applyNumberFormat="1" applyFont="1" applyFill="1" applyBorder="1" applyAlignment="1" applyProtection="1">
      <alignment vertical="center"/>
    </xf>
    <xf numFmtId="44" fontId="53" fillId="0" borderId="56" xfId="0" applyNumberFormat="1" applyFont="1" applyFill="1" applyBorder="1" applyAlignment="1" applyProtection="1">
      <alignment vertical="center"/>
    </xf>
    <xf numFmtId="44" fontId="6" fillId="0" borderId="123" xfId="0" applyNumberFormat="1" applyFont="1" applyFill="1" applyBorder="1" applyAlignment="1" applyProtection="1">
      <alignment vertical="center"/>
    </xf>
    <xf numFmtId="44" fontId="5" fillId="0" borderId="17" xfId="0" applyNumberFormat="1" applyFont="1" applyBorder="1" applyAlignment="1">
      <alignment vertical="center"/>
    </xf>
    <xf numFmtId="44" fontId="7" fillId="0" borderId="87" xfId="0" applyNumberFormat="1" applyFont="1" applyFill="1" applyBorder="1" applyAlignment="1" applyProtection="1">
      <alignment vertical="center"/>
    </xf>
    <xf numFmtId="44" fontId="58" fillId="0" borderId="17" xfId="0" applyNumberFormat="1" applyFont="1" applyFill="1" applyBorder="1" applyAlignment="1" applyProtection="1">
      <alignment vertical="center"/>
    </xf>
    <xf numFmtId="44" fontId="18" fillId="0" borderId="121" xfId="0" applyNumberFormat="1" applyFont="1" applyFill="1" applyBorder="1" applyAlignment="1" applyProtection="1">
      <alignment vertical="center"/>
    </xf>
    <xf numFmtId="44" fontId="6" fillId="0" borderId="87" xfId="0" applyNumberFormat="1" applyFont="1" applyFill="1" applyBorder="1" applyAlignment="1" applyProtection="1">
      <alignment vertical="center"/>
    </xf>
    <xf numFmtId="44" fontId="7" fillId="0" borderId="123" xfId="0" applyNumberFormat="1" applyFont="1" applyFill="1" applyBorder="1" applyAlignment="1" applyProtection="1">
      <alignment vertical="center"/>
    </xf>
    <xf numFmtId="44" fontId="27" fillId="0" borderId="123" xfId="0" applyNumberFormat="1" applyFont="1" applyFill="1" applyBorder="1" applyAlignment="1" applyProtection="1">
      <alignment vertical="center"/>
    </xf>
    <xf numFmtId="44" fontId="53" fillId="0" borderId="121" xfId="0" applyNumberFormat="1" applyFont="1" applyFill="1" applyBorder="1" applyAlignment="1" applyProtection="1">
      <alignment vertical="center"/>
    </xf>
    <xf numFmtId="44" fontId="0" fillId="0" borderId="17" xfId="0" applyNumberFormat="1" applyBorder="1"/>
    <xf numFmtId="44" fontId="7" fillId="0" borderId="17" xfId="0" applyNumberFormat="1" applyFont="1" applyFill="1" applyBorder="1" applyAlignment="1" applyProtection="1">
      <alignment vertical="center"/>
    </xf>
    <xf numFmtId="44" fontId="7" fillId="0" borderId="121" xfId="0" applyNumberFormat="1" applyFont="1" applyFill="1" applyBorder="1" applyAlignment="1" applyProtection="1">
      <alignment vertical="center"/>
    </xf>
    <xf numFmtId="44" fontId="6" fillId="0" borderId="31" xfId="0" applyNumberFormat="1" applyFont="1" applyFill="1" applyBorder="1" applyAlignment="1" applyProtection="1">
      <alignment vertical="center"/>
    </xf>
    <xf numFmtId="44" fontId="7" fillId="0" borderId="124" xfId="0" applyNumberFormat="1" applyFont="1" applyFill="1" applyBorder="1" applyAlignment="1" applyProtection="1">
      <alignment vertical="center"/>
    </xf>
    <xf numFmtId="44" fontId="8" fillId="0" borderId="124" xfId="0" applyNumberFormat="1" applyFont="1" applyBorder="1" applyAlignment="1" applyProtection="1">
      <alignment vertical="center"/>
    </xf>
    <xf numFmtId="44" fontId="28" fillId="0" borderId="78" xfId="0" applyNumberFormat="1" applyFont="1" applyFill="1" applyBorder="1" applyAlignment="1" applyProtection="1">
      <alignment vertical="center"/>
    </xf>
    <xf numFmtId="44" fontId="53" fillId="0" borderId="17" xfId="0" applyNumberFormat="1" applyFont="1" applyFill="1" applyBorder="1" applyAlignment="1" applyProtection="1">
      <alignment vertical="center"/>
    </xf>
    <xf numFmtId="0" fontId="49" fillId="0" borderId="0" xfId="0" applyFont="1" applyBorder="1" applyAlignment="1" applyProtection="1">
      <alignment horizontal="right" vertical="center"/>
    </xf>
    <xf numFmtId="44" fontId="5" fillId="0" borderId="0" xfId="14" applyNumberFormat="1" applyFont="1" applyFill="1" applyBorder="1" applyAlignment="1" applyProtection="1">
      <alignment vertical="center"/>
    </xf>
    <xf numFmtId="44" fontId="5" fillId="0" borderId="0" xfId="0" applyNumberFormat="1" applyFont="1" applyFill="1" applyBorder="1" applyAlignment="1" applyProtection="1">
      <alignment vertical="center"/>
    </xf>
    <xf numFmtId="44" fontId="6" fillId="0" borderId="0" xfId="0" applyNumberFormat="1" applyFont="1" applyFill="1" applyBorder="1" applyAlignment="1" applyProtection="1">
      <alignment vertical="center"/>
    </xf>
    <xf numFmtId="44" fontId="6" fillId="0" borderId="15" xfId="0" applyNumberFormat="1" applyFont="1" applyFill="1" applyBorder="1" applyAlignment="1" applyProtection="1">
      <alignment vertical="center"/>
    </xf>
    <xf numFmtId="44" fontId="68" fillId="0" borderId="0" xfId="0" applyNumberFormat="1" applyFont="1" applyFill="1" applyBorder="1" applyAlignment="1" applyProtection="1">
      <alignment horizontal="right" vertical="center"/>
    </xf>
    <xf numFmtId="44" fontId="5" fillId="0" borderId="82" xfId="0" applyNumberFormat="1" applyFont="1" applyFill="1" applyBorder="1" applyAlignment="1" applyProtection="1">
      <alignment vertical="center"/>
    </xf>
    <xf numFmtId="44" fontId="6" fillId="0" borderId="18" xfId="0" applyNumberFormat="1" applyFont="1" applyFill="1" applyBorder="1" applyAlignment="1" applyProtection="1">
      <alignment vertical="center"/>
    </xf>
    <xf numFmtId="44" fontId="23" fillId="0" borderId="79" xfId="0" applyNumberFormat="1" applyFont="1" applyFill="1" applyBorder="1" applyAlignment="1" applyProtection="1">
      <alignment vertical="center"/>
    </xf>
    <xf numFmtId="44" fontId="23" fillId="0" borderId="36" xfId="0" applyNumberFormat="1" applyFont="1" applyFill="1" applyBorder="1" applyAlignment="1" applyProtection="1">
      <alignment vertical="center"/>
    </xf>
    <xf numFmtId="44" fontId="0" fillId="0" borderId="0" xfId="0" applyNumberFormat="1" applyBorder="1"/>
    <xf numFmtId="44" fontId="7" fillId="0" borderId="0" xfId="0" applyNumberFormat="1" applyFont="1" applyFill="1" applyBorder="1" applyAlignment="1" applyProtection="1">
      <alignment horizontal="right" vertical="center"/>
    </xf>
    <xf numFmtId="44" fontId="5" fillId="0" borderId="36" xfId="0" applyNumberFormat="1" applyFont="1" applyFill="1" applyBorder="1" applyAlignment="1" applyProtection="1">
      <alignment vertical="center"/>
    </xf>
    <xf numFmtId="44" fontId="6" fillId="0" borderId="2" xfId="0" applyNumberFormat="1" applyFont="1" applyFill="1" applyBorder="1" applyAlignment="1" applyProtection="1">
      <alignment vertical="center"/>
    </xf>
    <xf numFmtId="44" fontId="7" fillId="0" borderId="0" xfId="0" applyNumberFormat="1" applyFont="1" applyFill="1" applyBorder="1" applyAlignment="1" applyProtection="1">
      <alignment vertical="center"/>
    </xf>
    <xf numFmtId="44" fontId="6" fillId="0" borderId="1" xfId="0" applyNumberFormat="1" applyFont="1" applyFill="1" applyBorder="1" applyAlignment="1" applyProtection="1">
      <alignment vertical="center"/>
    </xf>
    <xf numFmtId="44" fontId="5" fillId="0" borderId="0" xfId="0" applyNumberFormat="1" applyFont="1" applyBorder="1" applyAlignment="1" applyProtection="1">
      <alignment vertical="center"/>
    </xf>
    <xf numFmtId="44" fontId="5" fillId="0" borderId="1" xfId="0" applyNumberFormat="1" applyFont="1" applyBorder="1" applyAlignment="1" applyProtection="1">
      <alignment vertical="center"/>
    </xf>
    <xf numFmtId="0" fontId="17" fillId="4" borderId="20" xfId="0" applyFont="1" applyFill="1" applyBorder="1" applyAlignment="1" applyProtection="1">
      <alignment vertical="center"/>
    </xf>
    <xf numFmtId="0" fontId="18" fillId="0" borderId="17" xfId="0" applyFont="1" applyFill="1" applyBorder="1" applyAlignment="1" applyProtection="1">
      <alignment vertical="center"/>
    </xf>
    <xf numFmtId="0" fontId="27" fillId="0" borderId="17" xfId="0" applyFont="1" applyFill="1" applyBorder="1" applyAlignment="1" applyProtection="1">
      <alignment vertical="center"/>
    </xf>
    <xf numFmtId="44" fontId="17" fillId="0" borderId="17" xfId="1" applyFont="1" applyFill="1" applyBorder="1" applyAlignment="1" applyProtection="1">
      <alignment vertical="center"/>
      <protection hidden="1"/>
    </xf>
    <xf numFmtId="0" fontId="17" fillId="0" borderId="78" xfId="0" applyFont="1" applyFill="1" applyBorder="1" applyAlignment="1" applyProtection="1">
      <alignment horizontal="right" vertical="center"/>
    </xf>
    <xf numFmtId="44" fontId="17" fillId="0" borderId="56" xfId="1" applyFont="1" applyFill="1" applyBorder="1" applyAlignment="1" applyProtection="1">
      <alignment vertical="center"/>
      <protection hidden="1"/>
    </xf>
    <xf numFmtId="0" fontId="17" fillId="0" borderId="17" xfId="0" applyFont="1" applyFill="1" applyBorder="1" applyAlignment="1" applyProtection="1">
      <alignment horizontal="right" vertical="center"/>
    </xf>
    <xf numFmtId="0" fontId="5" fillId="0" borderId="17" xfId="0" applyFont="1" applyFill="1" applyBorder="1" applyAlignment="1" applyProtection="1">
      <alignment horizontal="right" vertical="center"/>
    </xf>
    <xf numFmtId="0" fontId="5" fillId="0" borderId="17" xfId="0" applyFont="1" applyFill="1" applyBorder="1" applyAlignment="1" applyProtection="1">
      <alignment vertical="center"/>
    </xf>
    <xf numFmtId="0" fontId="8" fillId="5" borderId="13" xfId="0" applyFont="1" applyFill="1" applyBorder="1" applyAlignment="1" applyProtection="1">
      <alignment horizontal="center" vertical="center" wrapText="1"/>
    </xf>
    <xf numFmtId="173" fontId="5" fillId="0" borderId="122" xfId="0" applyNumberFormat="1" applyFont="1" applyFill="1" applyBorder="1" applyAlignment="1" applyProtection="1">
      <alignment horizontal="right" vertical="center"/>
    </xf>
    <xf numFmtId="0" fontId="5" fillId="0" borderId="86" xfId="0" applyFont="1" applyBorder="1" applyAlignment="1" applyProtection="1">
      <alignment vertical="center"/>
    </xf>
    <xf numFmtId="173" fontId="5" fillId="7" borderId="125" xfId="0" applyNumberFormat="1" applyFont="1" applyFill="1" applyBorder="1" applyAlignment="1" applyProtection="1">
      <alignment vertical="center"/>
    </xf>
    <xf numFmtId="0" fontId="5" fillId="0" borderId="24" xfId="0" applyFont="1" applyFill="1" applyBorder="1" applyAlignment="1" applyProtection="1">
      <alignment horizontal="right" vertical="center"/>
    </xf>
    <xf numFmtId="0" fontId="17" fillId="0" borderId="126" xfId="0" applyFont="1" applyBorder="1" applyAlignment="1" applyProtection="1">
      <alignment horizontal="right" vertical="center"/>
    </xf>
    <xf numFmtId="0" fontId="5" fillId="0" borderId="126" xfId="0" applyFont="1" applyFill="1" applyBorder="1" applyAlignment="1" applyProtection="1">
      <alignment horizontal="right" vertical="center"/>
    </xf>
    <xf numFmtId="0" fontId="5" fillId="0" borderId="25" xfId="0" applyFont="1" applyFill="1" applyBorder="1" applyAlignment="1" applyProtection="1">
      <alignment horizontal="right" vertical="center"/>
    </xf>
    <xf numFmtId="0" fontId="17" fillId="0" borderId="44" xfId="0" applyFont="1" applyFill="1" applyBorder="1" applyAlignment="1" applyProtection="1">
      <alignment horizontal="right" vertical="center"/>
    </xf>
    <xf numFmtId="0" fontId="17" fillId="0" borderId="11" xfId="0" applyFont="1" applyFill="1" applyBorder="1" applyAlignment="1" applyProtection="1">
      <alignment horizontal="right" vertical="center"/>
    </xf>
    <xf numFmtId="0" fontId="8" fillId="0" borderId="0" xfId="0" applyFont="1" applyFill="1" applyBorder="1" applyAlignment="1" applyProtection="1">
      <alignment vertical="center"/>
    </xf>
    <xf numFmtId="44" fontId="5" fillId="2" borderId="70" xfId="0" applyNumberFormat="1" applyFont="1" applyFill="1" applyBorder="1" applyAlignment="1" applyProtection="1">
      <alignment horizontal="right" vertical="center"/>
      <protection locked="0"/>
    </xf>
    <xf numFmtId="44" fontId="5" fillId="0" borderId="127" xfId="0" applyNumberFormat="1" applyFont="1" applyFill="1" applyBorder="1" applyAlignment="1" applyProtection="1">
      <alignment horizontal="right" vertical="center"/>
    </xf>
    <xf numFmtId="44" fontId="5" fillId="2" borderId="57" xfId="0" applyNumberFormat="1" applyFont="1" applyFill="1" applyBorder="1" applyAlignment="1" applyProtection="1">
      <alignment horizontal="right" vertical="center"/>
      <protection locked="0"/>
    </xf>
    <xf numFmtId="44" fontId="5" fillId="0" borderId="57" xfId="0" applyNumberFormat="1" applyFont="1" applyFill="1" applyBorder="1" applyAlignment="1" applyProtection="1">
      <alignment horizontal="right" vertical="center"/>
    </xf>
    <xf numFmtId="44" fontId="21" fillId="0" borderId="70" xfId="0" applyNumberFormat="1" applyFont="1" applyFill="1" applyBorder="1" applyAlignment="1" applyProtection="1">
      <alignment horizontal="right" vertical="center"/>
    </xf>
    <xf numFmtId="44" fontId="5" fillId="0" borderId="70" xfId="0" applyNumberFormat="1" applyFont="1" applyFill="1" applyBorder="1" applyAlignment="1" applyProtection="1">
      <alignment horizontal="right" vertical="center"/>
    </xf>
    <xf numFmtId="44" fontId="5" fillId="9" borderId="128" xfId="0" applyNumberFormat="1" applyFont="1" applyFill="1" applyBorder="1" applyAlignment="1" applyProtection="1">
      <alignment horizontal="right" vertical="center"/>
    </xf>
    <xf numFmtId="44" fontId="5" fillId="2" borderId="92" xfId="0" applyNumberFormat="1" applyFont="1" applyFill="1" applyBorder="1" applyAlignment="1" applyProtection="1">
      <alignment horizontal="right" vertical="center"/>
      <protection locked="0"/>
    </xf>
    <xf numFmtId="44" fontId="5" fillId="2" borderId="106" xfId="0" applyNumberFormat="1" applyFont="1" applyFill="1" applyBorder="1" applyAlignment="1" applyProtection="1">
      <alignment horizontal="right" vertical="center"/>
      <protection locked="0"/>
    </xf>
    <xf numFmtId="44" fontId="5" fillId="0" borderId="70" xfId="0" applyNumberFormat="1" applyFont="1" applyBorder="1" applyAlignment="1" applyProtection="1">
      <alignment horizontal="right" vertical="center"/>
    </xf>
    <xf numFmtId="44" fontId="5" fillId="0" borderId="57" xfId="0" applyNumberFormat="1" applyFont="1" applyBorder="1" applyAlignment="1" applyProtection="1">
      <alignment horizontal="right" vertical="center"/>
    </xf>
    <xf numFmtId="44" fontId="48" fillId="0" borderId="128" xfId="0" applyNumberFormat="1" applyFont="1" applyFill="1" applyBorder="1" applyAlignment="1" applyProtection="1">
      <alignment horizontal="right" vertical="center"/>
    </xf>
    <xf numFmtId="44" fontId="48" fillId="0" borderId="128" xfId="0" applyNumberFormat="1" applyFont="1" applyBorder="1" applyAlignment="1" applyProtection="1">
      <alignment horizontal="right" vertical="center"/>
    </xf>
    <xf numFmtId="44" fontId="8" fillId="9" borderId="100" xfId="0" applyNumberFormat="1" applyFont="1" applyFill="1" applyBorder="1" applyAlignment="1" applyProtection="1">
      <alignment horizontal="right" vertical="center"/>
    </xf>
    <xf numFmtId="44" fontId="8" fillId="0" borderId="100" xfId="0" applyNumberFormat="1" applyFont="1" applyBorder="1" applyAlignment="1" applyProtection="1">
      <alignment horizontal="right" vertical="center"/>
    </xf>
    <xf numFmtId="44" fontId="5" fillId="2" borderId="129" xfId="0" applyNumberFormat="1" applyFont="1" applyFill="1" applyBorder="1" applyAlignment="1" applyProtection="1">
      <alignment horizontal="right" vertical="center"/>
      <protection locked="0"/>
    </xf>
    <xf numFmtId="44" fontId="5" fillId="0" borderId="129" xfId="0" applyNumberFormat="1" applyFont="1" applyBorder="1" applyAlignment="1" applyProtection="1">
      <alignment horizontal="right" vertical="center"/>
    </xf>
    <xf numFmtId="44" fontId="8" fillId="8" borderId="100" xfId="0" applyNumberFormat="1" applyFont="1" applyFill="1" applyBorder="1" applyAlignment="1" applyProtection="1">
      <alignment horizontal="right" vertical="center"/>
      <protection locked="0"/>
    </xf>
    <xf numFmtId="44" fontId="8" fillId="0" borderId="121" xfId="0" applyNumberFormat="1" applyFont="1" applyBorder="1" applyAlignment="1" applyProtection="1">
      <alignment horizontal="right" vertical="center"/>
    </xf>
    <xf numFmtId="44" fontId="5" fillId="9" borderId="100" xfId="0" applyNumberFormat="1" applyFont="1" applyFill="1" applyBorder="1" applyAlignment="1" applyProtection="1">
      <alignment horizontal="right" vertical="center"/>
    </xf>
    <xf numFmtId="0" fontId="5" fillId="0" borderId="17" xfId="0" applyFont="1" applyBorder="1" applyAlignment="1">
      <alignment vertical="center"/>
    </xf>
    <xf numFmtId="44" fontId="5" fillId="0" borderId="130" xfId="0" applyNumberFormat="1" applyFont="1" applyFill="1" applyBorder="1" applyAlignment="1" applyProtection="1">
      <alignment horizontal="right" vertical="center"/>
    </xf>
    <xf numFmtId="1" fontId="68" fillId="0" borderId="0" xfId="0" applyNumberFormat="1" applyFont="1" applyBorder="1" applyAlignment="1">
      <alignment horizontal="center" vertical="center"/>
    </xf>
    <xf numFmtId="0" fontId="6" fillId="0" borderId="23" xfId="0" applyFont="1" applyFill="1" applyBorder="1" applyAlignment="1" applyProtection="1">
      <alignment horizontal="right" vertical="center"/>
    </xf>
    <xf numFmtId="44" fontId="6" fillId="0" borderId="23" xfId="0" applyNumberFormat="1" applyFont="1" applyFill="1" applyBorder="1" applyAlignment="1" applyProtection="1">
      <alignment horizontal="right" vertical="center"/>
    </xf>
    <xf numFmtId="170" fontId="53" fillId="0" borderId="0" xfId="0" applyNumberFormat="1" applyFont="1" applyFill="1" applyBorder="1" applyAlignment="1" applyProtection="1">
      <alignment horizontal="right" vertical="center"/>
    </xf>
    <xf numFmtId="0" fontId="27" fillId="0" borderId="60" xfId="0" applyFont="1" applyFill="1" applyBorder="1" applyAlignment="1" applyProtection="1">
      <alignment vertical="center"/>
    </xf>
    <xf numFmtId="1" fontId="55" fillId="0" borderId="0" xfId="0" applyNumberFormat="1" applyFont="1" applyBorder="1" applyAlignment="1" applyProtection="1">
      <alignment horizontal="left" vertical="center"/>
    </xf>
    <xf numFmtId="1" fontId="55" fillId="0" borderId="0" xfId="0" applyNumberFormat="1" applyFont="1" applyBorder="1" applyAlignment="1">
      <alignment horizontal="left" vertical="center"/>
    </xf>
    <xf numFmtId="0" fontId="49" fillId="0" borderId="17" xfId="0" applyFont="1" applyBorder="1" applyAlignment="1">
      <alignment vertical="center"/>
    </xf>
    <xf numFmtId="1" fontId="25" fillId="0" borderId="0" xfId="0" applyNumberFormat="1" applyFont="1" applyBorder="1" applyAlignment="1">
      <alignment horizontal="left" vertical="center"/>
    </xf>
    <xf numFmtId="0" fontId="27" fillId="0" borderId="46" xfId="0" applyFont="1" applyBorder="1" applyAlignment="1" applyProtection="1">
      <alignment vertical="center"/>
    </xf>
    <xf numFmtId="0" fontId="34" fillId="10" borderId="131" xfId="0" applyFont="1" applyFill="1" applyBorder="1" applyAlignment="1" applyProtection="1">
      <alignment vertical="center"/>
    </xf>
    <xf numFmtId="0" fontId="6" fillId="10" borderId="34" xfId="0" applyFont="1" applyFill="1" applyBorder="1" applyAlignment="1" applyProtection="1">
      <alignment vertical="center"/>
    </xf>
    <xf numFmtId="44" fontId="45" fillId="10" borderId="34" xfId="0" applyNumberFormat="1" applyFont="1" applyFill="1" applyBorder="1" applyAlignment="1" applyProtection="1">
      <alignment horizontal="right" vertical="center"/>
    </xf>
    <xf numFmtId="0" fontId="5" fillId="4" borderId="132" xfId="0" applyFont="1" applyFill="1" applyBorder="1" applyAlignment="1" applyProtection="1">
      <alignment horizontal="right" vertical="center"/>
    </xf>
    <xf numFmtId="49" fontId="18" fillId="2" borderId="26" xfId="0" applyNumberFormat="1" applyFont="1" applyFill="1" applyBorder="1" applyAlignment="1" applyProtection="1">
      <alignment vertical="center"/>
      <protection locked="0"/>
    </xf>
    <xf numFmtId="44" fontId="17" fillId="0" borderId="17" xfId="1" applyFont="1" applyFill="1" applyBorder="1" applyAlignment="1" applyProtection="1">
      <alignment vertical="center"/>
    </xf>
    <xf numFmtId="0" fontId="27" fillId="2" borderId="111" xfId="0" applyFont="1" applyFill="1" applyBorder="1" applyAlignment="1" applyProtection="1">
      <alignment horizontal="center" vertical="center"/>
      <protection locked="0"/>
    </xf>
    <xf numFmtId="0" fontId="27" fillId="2" borderId="113" xfId="0" applyFont="1" applyFill="1" applyBorder="1" applyAlignment="1" applyProtection="1">
      <alignment horizontal="center" vertical="center"/>
      <protection locked="0"/>
    </xf>
    <xf numFmtId="0" fontId="27" fillId="2" borderId="133" xfId="0" applyFont="1" applyFill="1" applyBorder="1" applyAlignment="1" applyProtection="1">
      <alignment horizontal="center" vertical="center"/>
      <protection locked="0"/>
    </xf>
    <xf numFmtId="0" fontId="5" fillId="0" borderId="107" xfId="0" applyFont="1" applyFill="1" applyBorder="1" applyAlignment="1" applyProtection="1">
      <alignment vertical="center"/>
    </xf>
    <xf numFmtId="0" fontId="5" fillId="0" borderId="105" xfId="0" applyFont="1" applyFill="1" applyBorder="1" applyAlignment="1" applyProtection="1">
      <alignment horizontal="right" vertical="center"/>
    </xf>
    <xf numFmtId="0" fontId="5" fillId="0" borderId="134" xfId="0" applyFont="1" applyFill="1" applyBorder="1" applyAlignment="1" applyProtection="1">
      <alignment vertical="center"/>
    </xf>
    <xf numFmtId="0" fontId="5" fillId="0" borderId="135" xfId="0" applyFont="1" applyFill="1" applyBorder="1" applyAlignment="1" applyProtection="1">
      <alignment horizontal="right" vertical="center"/>
    </xf>
    <xf numFmtId="0" fontId="5" fillId="0" borderId="136" xfId="0" applyFont="1" applyFill="1" applyBorder="1" applyAlignment="1" applyProtection="1">
      <alignment horizontal="left" vertical="center"/>
    </xf>
    <xf numFmtId="0" fontId="5" fillId="0" borderId="137" xfId="0" applyFont="1" applyFill="1" applyBorder="1" applyAlignment="1" applyProtection="1">
      <alignment horizontal="left" vertical="center"/>
    </xf>
    <xf numFmtId="0" fontId="18" fillId="0" borderId="24" xfId="0" applyFont="1" applyFill="1" applyBorder="1" applyAlignment="1" applyProtection="1">
      <alignment horizontal="right" vertical="center"/>
    </xf>
    <xf numFmtId="0" fontId="17" fillId="0" borderId="22" xfId="0" applyFont="1" applyBorder="1" applyAlignment="1">
      <alignment horizontal="right" vertical="center"/>
    </xf>
    <xf numFmtId="0" fontId="17" fillId="0" borderId="28" xfId="0" applyFont="1" applyBorder="1" applyAlignment="1">
      <alignment horizontal="right" vertical="center"/>
    </xf>
    <xf numFmtId="0" fontId="17" fillId="2" borderId="57" xfId="0" applyFont="1" applyFill="1" applyBorder="1" applyAlignment="1" applyProtection="1">
      <alignment vertical="center"/>
      <protection locked="0"/>
    </xf>
    <xf numFmtId="44" fontId="5" fillId="0" borderId="138" xfId="0" applyNumberFormat="1" applyFont="1" applyFill="1" applyBorder="1" applyAlignment="1" applyProtection="1">
      <alignment horizontal="right" vertical="center"/>
    </xf>
    <xf numFmtId="0" fontId="8" fillId="3" borderId="119" xfId="0" applyFont="1" applyFill="1" applyBorder="1" applyAlignment="1" applyProtection="1">
      <alignment horizontal="center" vertical="center" wrapText="1"/>
    </xf>
    <xf numFmtId="0" fontId="27" fillId="2" borderId="139" xfId="0" applyFont="1" applyFill="1" applyBorder="1" applyAlignment="1" applyProtection="1">
      <alignment horizontal="center" vertical="center"/>
      <protection locked="0"/>
    </xf>
    <xf numFmtId="0" fontId="21" fillId="0" borderId="139" xfId="0" applyFont="1" applyBorder="1" applyAlignment="1" applyProtection="1">
      <alignment horizontal="left" vertical="center"/>
    </xf>
    <xf numFmtId="44" fontId="5" fillId="2" borderId="37" xfId="0" applyNumberFormat="1" applyFont="1" applyFill="1" applyBorder="1" applyAlignment="1" applyProtection="1">
      <alignment horizontal="right" vertical="center"/>
      <protection locked="0"/>
    </xf>
    <xf numFmtId="44" fontId="5" fillId="2" borderId="26" xfId="0" applyNumberFormat="1" applyFont="1" applyFill="1" applyBorder="1" applyAlignment="1" applyProtection="1">
      <alignment horizontal="right" vertical="center"/>
      <protection locked="0"/>
    </xf>
    <xf numFmtId="44" fontId="21" fillId="0" borderId="37" xfId="0" applyNumberFormat="1" applyFont="1" applyFill="1" applyBorder="1" applyAlignment="1" applyProtection="1">
      <alignment horizontal="right" vertical="center"/>
    </xf>
    <xf numFmtId="44" fontId="5" fillId="9" borderId="140" xfId="0" applyNumberFormat="1" applyFont="1" applyFill="1" applyBorder="1" applyAlignment="1" applyProtection="1">
      <alignment horizontal="right" vertical="center"/>
    </xf>
    <xf numFmtId="0" fontId="5" fillId="0" borderId="119" xfId="0" applyFont="1" applyBorder="1" applyAlignment="1" applyProtection="1">
      <alignment vertical="center"/>
    </xf>
    <xf numFmtId="0" fontId="5" fillId="0" borderId="141" xfId="0" applyFont="1" applyBorder="1" applyAlignment="1" applyProtection="1">
      <alignment vertical="center"/>
    </xf>
    <xf numFmtId="44" fontId="5" fillId="2" borderId="110" xfId="0" applyNumberFormat="1" applyFont="1" applyFill="1" applyBorder="1" applyAlignment="1" applyProtection="1">
      <alignment horizontal="right" vertical="center"/>
      <protection locked="0"/>
    </xf>
    <xf numFmtId="44" fontId="5" fillId="2" borderId="142" xfId="0" applyNumberFormat="1" applyFont="1" applyFill="1" applyBorder="1" applyAlignment="1" applyProtection="1">
      <alignment horizontal="right" vertical="center"/>
      <protection locked="0"/>
    </xf>
    <xf numFmtId="44" fontId="5" fillId="2" borderId="139" xfId="0" applyNumberFormat="1" applyFont="1" applyFill="1" applyBorder="1" applyAlignment="1" applyProtection="1">
      <alignment horizontal="right" vertical="center"/>
      <protection locked="0"/>
    </xf>
    <xf numFmtId="44" fontId="5" fillId="2" borderId="100" xfId="0" applyNumberFormat="1" applyFont="1" applyFill="1" applyBorder="1" applyAlignment="1" applyProtection="1">
      <alignment horizontal="right" vertical="center"/>
      <protection locked="0"/>
    </xf>
    <xf numFmtId="15" fontId="14" fillId="0" borderId="17" xfId="0" applyNumberFormat="1" applyFont="1" applyBorder="1" applyAlignment="1">
      <alignment horizontal="left" vertical="center"/>
    </xf>
    <xf numFmtId="0" fontId="16" fillId="0" borderId="0" xfId="0" applyFont="1" applyAlignment="1">
      <alignment horizontal="center" vertical="top" wrapText="1"/>
    </xf>
    <xf numFmtId="0" fontId="73"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93"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vertical="center" wrapText="1"/>
    </xf>
    <xf numFmtId="0" fontId="94"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horizontal="center" vertical="center" wrapText="1"/>
    </xf>
    <xf numFmtId="179" fontId="37" fillId="0" borderId="26" xfId="0" applyNumberFormat="1" applyFont="1" applyBorder="1" applyAlignment="1" applyProtection="1">
      <alignment horizontal="left" vertical="center"/>
    </xf>
    <xf numFmtId="180" fontId="37" fillId="0" borderId="26" xfId="0" applyNumberFormat="1" applyFont="1" applyBorder="1" applyAlignment="1" applyProtection="1">
      <alignment horizontal="left" vertical="center"/>
    </xf>
    <xf numFmtId="179" fontId="31" fillId="0" borderId="26" xfId="0" applyNumberFormat="1" applyFont="1" applyBorder="1" applyAlignment="1" applyProtection="1">
      <alignment horizontal="left" vertical="center"/>
    </xf>
    <xf numFmtId="0" fontId="14" fillId="0" borderId="21" xfId="0" applyFont="1" applyBorder="1"/>
    <xf numFmtId="0" fontId="2" fillId="0" borderId="2" xfId="0" applyFont="1" applyBorder="1"/>
    <xf numFmtId="0" fontId="2" fillId="0" borderId="31" xfId="0" applyFont="1" applyBorder="1"/>
    <xf numFmtId="0" fontId="2" fillId="0" borderId="0" xfId="0" applyFont="1" applyBorder="1"/>
    <xf numFmtId="0" fontId="16" fillId="0" borderId="0" xfId="0" applyFont="1" applyBorder="1"/>
    <xf numFmtId="0" fontId="2" fillId="0" borderId="17" xfId="0" applyFont="1" applyFill="1" applyBorder="1"/>
    <xf numFmtId="0" fontId="2" fillId="0" borderId="17" xfId="0" applyFont="1" applyBorder="1"/>
    <xf numFmtId="0" fontId="2" fillId="0" borderId="0" xfId="0" applyFont="1" applyBorder="1" applyAlignment="1">
      <alignment horizontal="right"/>
    </xf>
    <xf numFmtId="181" fontId="2" fillId="0" borderId="108" xfId="0" quotePrefix="1" applyNumberFormat="1" applyFont="1" applyBorder="1" applyAlignment="1">
      <alignment horizontal="center"/>
    </xf>
    <xf numFmtId="0" fontId="2" fillId="0" borderId="165" xfId="0" applyFont="1" applyBorder="1"/>
    <xf numFmtId="0" fontId="8" fillId="0" borderId="0" xfId="0" applyFont="1" applyBorder="1"/>
    <xf numFmtId="0" fontId="2" fillId="0" borderId="107" xfId="0" applyFont="1" applyBorder="1" applyAlignment="1">
      <alignment vertical="center"/>
    </xf>
    <xf numFmtId="0" fontId="2" fillId="0" borderId="25" xfId="0" applyFont="1" applyBorder="1"/>
    <xf numFmtId="0" fontId="2" fillId="0" borderId="166" xfId="0" applyFont="1" applyBorder="1"/>
    <xf numFmtId="0" fontId="8" fillId="0" borderId="25" xfId="0" applyFont="1" applyBorder="1"/>
    <xf numFmtId="0" fontId="2" fillId="0" borderId="157" xfId="0" applyFont="1" applyBorder="1"/>
    <xf numFmtId="49" fontId="2" fillId="0" borderId="0" xfId="0" applyNumberFormat="1" applyFont="1" applyBorder="1"/>
    <xf numFmtId="0" fontId="8" fillId="0" borderId="107" xfId="0" applyFont="1" applyFill="1" applyBorder="1"/>
    <xf numFmtId="0" fontId="2" fillId="0" borderId="107" xfId="0" applyFont="1" applyFill="1" applyBorder="1"/>
    <xf numFmtId="0" fontId="2" fillId="0" borderId="107" xfId="0" applyFont="1" applyBorder="1"/>
    <xf numFmtId="0" fontId="2" fillId="0" borderId="108" xfId="0" applyFont="1" applyBorder="1"/>
    <xf numFmtId="49" fontId="2" fillId="0" borderId="17" xfId="0" applyNumberFormat="1" applyFont="1" applyBorder="1" applyAlignment="1">
      <alignment horizontal="center"/>
    </xf>
    <xf numFmtId="49" fontId="2" fillId="0" borderId="0" xfId="0" applyNumberFormat="1" applyFont="1"/>
    <xf numFmtId="0" fontId="8" fillId="0" borderId="0" xfId="0" applyFont="1" applyBorder="1" applyAlignment="1">
      <alignment horizontal="center"/>
    </xf>
    <xf numFmtId="49" fontId="2" fillId="0" borderId="107" xfId="0" applyNumberFormat="1" applyFont="1" applyBorder="1" applyAlignment="1"/>
    <xf numFmtId="0" fontId="2" fillId="0" borderId="78" xfId="0" applyFont="1" applyBorder="1"/>
    <xf numFmtId="0" fontId="16" fillId="0" borderId="11" xfId="0" quotePrefix="1" applyFont="1" applyBorder="1" applyAlignment="1">
      <alignment horizontal="center"/>
    </xf>
    <xf numFmtId="0" fontId="8" fillId="0" borderId="70" xfId="0" applyFont="1" applyBorder="1" applyAlignment="1">
      <alignment horizontal="center"/>
    </xf>
    <xf numFmtId="0" fontId="2" fillId="0" borderId="0" xfId="0" applyFont="1" applyFill="1" applyBorder="1"/>
    <xf numFmtId="0" fontId="2" fillId="0" borderId="62" xfId="0" applyFont="1" applyBorder="1"/>
    <xf numFmtId="170" fontId="2" fillId="0" borderId="167" xfId="0" applyNumberFormat="1" applyFont="1" applyBorder="1"/>
    <xf numFmtId="0" fontId="2" fillId="0" borderId="23" xfId="0" applyFont="1" applyBorder="1"/>
    <xf numFmtId="44" fontId="2" fillId="0" borderId="70" xfId="0" applyNumberFormat="1" applyFont="1" applyBorder="1"/>
    <xf numFmtId="0" fontId="2" fillId="0" borderId="70" xfId="0" applyFont="1" applyBorder="1"/>
    <xf numFmtId="0" fontId="8" fillId="0" borderId="101" xfId="0" applyFont="1" applyBorder="1" applyAlignment="1">
      <alignment horizontal="center"/>
    </xf>
    <xf numFmtId="0" fontId="2" fillId="0" borderId="101" xfId="0" applyFont="1" applyBorder="1"/>
    <xf numFmtId="0" fontId="2" fillId="0" borderId="0" xfId="0" applyFont="1"/>
    <xf numFmtId="44" fontId="2" fillId="0" borderId="168" xfId="0" applyNumberFormat="1" applyFont="1" applyBorder="1"/>
    <xf numFmtId="170" fontId="2" fillId="0" borderId="70" xfId="0" applyNumberFormat="1" applyFont="1" applyBorder="1"/>
    <xf numFmtId="170" fontId="2" fillId="0" borderId="169" xfId="0" applyNumberFormat="1" applyFont="1" applyBorder="1"/>
    <xf numFmtId="170" fontId="2" fillId="0" borderId="170" xfId="0" applyNumberFormat="1" applyFont="1" applyBorder="1"/>
    <xf numFmtId="170" fontId="2" fillId="0" borderId="37" xfId="0" applyNumberFormat="1" applyFont="1" applyBorder="1"/>
    <xf numFmtId="170" fontId="2" fillId="0" borderId="171" xfId="0" applyNumberFormat="1" applyFont="1" applyBorder="1"/>
    <xf numFmtId="170" fontId="8" fillId="0" borderId="172" xfId="0" applyNumberFormat="1" applyFont="1" applyBorder="1"/>
    <xf numFmtId="170" fontId="8" fillId="0" borderId="173" xfId="0" applyNumberFormat="1" applyFont="1" applyBorder="1"/>
    <xf numFmtId="0" fontId="2" fillId="0" borderId="82" xfId="0" applyFont="1" applyBorder="1"/>
    <xf numFmtId="0" fontId="8" fillId="0" borderId="40" xfId="0" applyFont="1" applyBorder="1" applyAlignment="1">
      <alignment vertical="center" wrapText="1"/>
    </xf>
    <xf numFmtId="0" fontId="8" fillId="0" borderId="28"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5" xfId="0" applyFont="1" applyFill="1" applyBorder="1" applyAlignment="1">
      <alignment horizontal="left"/>
    </xf>
    <xf numFmtId="0" fontId="2" fillId="0" borderId="28" xfId="0" applyFont="1" applyBorder="1"/>
    <xf numFmtId="0" fontId="8" fillId="0" borderId="0" xfId="0" applyFont="1" applyFill="1" applyBorder="1"/>
    <xf numFmtId="170" fontId="8" fillId="0" borderId="172" xfId="0" applyNumberFormat="1" applyFont="1" applyBorder="1" applyAlignment="1">
      <alignment vertical="center"/>
    </xf>
    <xf numFmtId="0" fontId="14" fillId="0" borderId="101" xfId="0" applyFont="1" applyBorder="1"/>
    <xf numFmtId="0" fontId="2" fillId="0" borderId="5" xfId="0" applyFont="1" applyBorder="1"/>
    <xf numFmtId="170" fontId="2" fillId="0" borderId="168" xfId="0" applyNumberFormat="1" applyFont="1" applyBorder="1"/>
    <xf numFmtId="0" fontId="2" fillId="0" borderId="5" xfId="0" applyFont="1" applyFill="1" applyBorder="1"/>
    <xf numFmtId="170" fontId="2" fillId="0" borderId="172" xfId="0" applyNumberFormat="1" applyFont="1" applyBorder="1"/>
    <xf numFmtId="170" fontId="2" fillId="0" borderId="0" xfId="0" applyNumberFormat="1" applyFont="1" applyBorder="1"/>
    <xf numFmtId="0" fontId="16" fillId="0" borderId="101" xfId="0" applyFont="1" applyBorder="1" applyAlignment="1">
      <alignment horizontal="center"/>
    </xf>
    <xf numFmtId="9" fontId="8" fillId="0" borderId="0" xfId="0" applyNumberFormat="1" applyFont="1" applyBorder="1" applyAlignment="1">
      <alignment horizontal="right"/>
    </xf>
    <xf numFmtId="0" fontId="14" fillId="0" borderId="0" xfId="0" applyFont="1" applyBorder="1" applyAlignment="1"/>
    <xf numFmtId="170" fontId="2" fillId="0" borderId="33" xfId="0" applyNumberFormat="1" applyFont="1" applyBorder="1" applyAlignment="1"/>
    <xf numFmtId="170" fontId="2" fillId="0" borderId="26" xfId="0" applyNumberFormat="1" applyFont="1" applyBorder="1"/>
    <xf numFmtId="170" fontId="2" fillId="0" borderId="174" xfId="0" applyNumberFormat="1" applyFont="1" applyBorder="1"/>
    <xf numFmtId="0" fontId="2" fillId="0" borderId="0" xfId="0" applyFont="1" applyFill="1" applyBorder="1" applyAlignment="1"/>
    <xf numFmtId="170" fontId="2" fillId="0" borderId="172" xfId="0" applyNumberFormat="1" applyFont="1" applyBorder="1" applyAlignment="1"/>
    <xf numFmtId="0" fontId="2" fillId="0" borderId="41" xfId="0" applyFont="1" applyFill="1" applyBorder="1"/>
    <xf numFmtId="0" fontId="2" fillId="0" borderId="40" xfId="0" applyFont="1" applyBorder="1"/>
    <xf numFmtId="0" fontId="2" fillId="0" borderId="41" xfId="0" applyFont="1" applyBorder="1"/>
    <xf numFmtId="0" fontId="8" fillId="0" borderId="28" xfId="0" applyFont="1" applyBorder="1"/>
    <xf numFmtId="170" fontId="8" fillId="0" borderId="167" xfId="0" applyNumberFormat="1" applyFont="1" applyBorder="1"/>
    <xf numFmtId="9" fontId="2" fillId="0" borderId="0" xfId="0" applyNumberFormat="1" applyFont="1" applyBorder="1" applyAlignment="1">
      <alignment horizontal="center"/>
    </xf>
    <xf numFmtId="170" fontId="2" fillId="0" borderId="0" xfId="0" applyNumberFormat="1" applyFont="1" applyBorder="1" applyAlignment="1">
      <alignment horizontal="left"/>
    </xf>
    <xf numFmtId="170" fontId="2" fillId="0" borderId="9" xfId="0" applyNumberFormat="1" applyFont="1" applyBorder="1"/>
    <xf numFmtId="0" fontId="2" fillId="0" borderId="23" xfId="0" applyFont="1" applyFill="1" applyBorder="1"/>
    <xf numFmtId="170" fontId="8" fillId="0" borderId="9" xfId="0" applyNumberFormat="1" applyFont="1" applyBorder="1"/>
    <xf numFmtId="0" fontId="14" fillId="0" borderId="175" xfId="0" applyFont="1" applyBorder="1"/>
    <xf numFmtId="0" fontId="96" fillId="0" borderId="15" xfId="0" applyFont="1" applyBorder="1"/>
    <xf numFmtId="0" fontId="2" fillId="0" borderId="15" xfId="0" applyFont="1" applyBorder="1"/>
    <xf numFmtId="0" fontId="2" fillId="0" borderId="20" xfId="0" applyFont="1" applyBorder="1"/>
    <xf numFmtId="0" fontId="19" fillId="0" borderId="21" xfId="0" applyFont="1" applyBorder="1"/>
    <xf numFmtId="0" fontId="19" fillId="0" borderId="2" xfId="0" applyFont="1" applyBorder="1"/>
    <xf numFmtId="0" fontId="8" fillId="0" borderId="2" xfId="0" applyFont="1" applyBorder="1"/>
    <xf numFmtId="0" fontId="2" fillId="0" borderId="21" xfId="0" applyFont="1" applyBorder="1"/>
    <xf numFmtId="0" fontId="2" fillId="0" borderId="11" xfId="0" applyFont="1" applyBorder="1"/>
    <xf numFmtId="0" fontId="8" fillId="0" borderId="0" xfId="0" applyFont="1"/>
    <xf numFmtId="0" fontId="8" fillId="0" borderId="0" xfId="0" applyFont="1" applyAlignment="1">
      <alignment horizontal="center"/>
    </xf>
    <xf numFmtId="0" fontId="8" fillId="0" borderId="0" xfId="0" applyFont="1" applyAlignment="1"/>
    <xf numFmtId="180" fontId="2" fillId="0" borderId="108" xfId="0" applyNumberFormat="1" applyFont="1" applyFill="1" applyBorder="1" applyAlignment="1">
      <alignment horizontal="center"/>
    </xf>
    <xf numFmtId="0" fontId="8" fillId="0" borderId="11" xfId="0" applyFont="1" applyBorder="1"/>
    <xf numFmtId="0" fontId="2" fillId="0" borderId="0" xfId="0" applyFont="1" applyAlignment="1">
      <alignment horizontal="center"/>
    </xf>
    <xf numFmtId="0" fontId="2" fillId="0" borderId="107" xfId="0" applyFont="1" applyBorder="1" applyAlignment="1">
      <alignment horizontal="right"/>
    </xf>
    <xf numFmtId="0" fontId="2" fillId="0" borderId="0" xfId="0" applyFont="1" applyAlignment="1">
      <alignment horizontal="right"/>
    </xf>
    <xf numFmtId="0" fontId="8" fillId="0" borderId="68" xfId="0" applyFont="1" applyBorder="1"/>
    <xf numFmtId="0" fontId="8" fillId="0" borderId="47" xfId="0" applyFont="1" applyBorder="1"/>
    <xf numFmtId="0" fontId="2" fillId="0" borderId="47" xfId="0" applyFont="1" applyBorder="1"/>
    <xf numFmtId="0" fontId="2" fillId="0" borderId="40" xfId="0" applyFont="1" applyBorder="1" applyAlignment="1"/>
    <xf numFmtId="0" fontId="8" fillId="0" borderId="42" xfId="0" applyFont="1" applyBorder="1"/>
    <xf numFmtId="0" fontId="2" fillId="0" borderId="39" xfId="0" applyFont="1" applyBorder="1" applyAlignment="1">
      <alignment horizontal="center"/>
    </xf>
    <xf numFmtId="0" fontId="2" fillId="0" borderId="47" xfId="0" applyFont="1" applyBorder="1" applyAlignment="1">
      <alignment horizontal="center"/>
    </xf>
    <xf numFmtId="0" fontId="2" fillId="0" borderId="10" xfId="0" applyFont="1" applyBorder="1" applyAlignment="1">
      <alignment horizontal="center"/>
    </xf>
    <xf numFmtId="0" fontId="2" fillId="0" borderId="41" xfId="0" applyFont="1" applyBorder="1" applyAlignment="1">
      <alignment horizontal="center"/>
    </xf>
    <xf numFmtId="0" fontId="2" fillId="0" borderId="62" xfId="0" applyFont="1" applyBorder="1" applyAlignment="1">
      <alignment horizontal="center"/>
    </xf>
    <xf numFmtId="0" fontId="8" fillId="12" borderId="14" xfId="0" applyFont="1" applyFill="1" applyBorder="1" applyAlignment="1">
      <alignment horizontal="centerContinuous"/>
    </xf>
    <xf numFmtId="0" fontId="2" fillId="0" borderId="40" xfId="0" applyFont="1" applyBorder="1" applyAlignment="1">
      <alignment horizontal="centerContinuous"/>
    </xf>
    <xf numFmtId="0" fontId="2" fillId="0" borderId="41" xfId="0" applyFont="1" applyBorder="1" applyAlignment="1"/>
    <xf numFmtId="0" fontId="8" fillId="0" borderId="40" xfId="0" applyFont="1" applyBorder="1" applyAlignment="1"/>
    <xf numFmtId="0" fontId="8" fillId="0" borderId="41" xfId="0" applyFont="1" applyBorder="1" applyAlignment="1">
      <alignment horizontal="centerContinuous"/>
    </xf>
    <xf numFmtId="0" fontId="8" fillId="0" borderId="40" xfId="0" applyFont="1" applyBorder="1" applyAlignment="1">
      <alignment horizontal="centerContinuous"/>
    </xf>
    <xf numFmtId="0" fontId="2" fillId="0" borderId="41" xfId="0" applyFont="1" applyBorder="1" applyAlignment="1">
      <alignment horizontal="centerContinuous"/>
    </xf>
    <xf numFmtId="0" fontId="2" fillId="0" borderId="37" xfId="0" applyFont="1" applyBorder="1" applyAlignment="1">
      <alignment horizontal="center"/>
    </xf>
    <xf numFmtId="0" fontId="2" fillId="0" borderId="40" xfId="0" applyFont="1" applyBorder="1" applyAlignment="1">
      <alignment horizontal="center"/>
    </xf>
    <xf numFmtId="0" fontId="2" fillId="0" borderId="0" xfId="0" applyFont="1" applyBorder="1" applyAlignment="1">
      <alignment horizontal="center"/>
    </xf>
    <xf numFmtId="0" fontId="2" fillId="0" borderId="70" xfId="0" applyFont="1" applyBorder="1" applyAlignment="1">
      <alignment horizontal="center"/>
    </xf>
    <xf numFmtId="0" fontId="8" fillId="12" borderId="72" xfId="0" applyFont="1" applyFill="1" applyBorder="1" applyAlignment="1">
      <alignment horizontal="center"/>
    </xf>
    <xf numFmtId="0" fontId="2" fillId="0" borderId="27" xfId="0" applyFont="1" applyBorder="1" applyAlignment="1"/>
    <xf numFmtId="0" fontId="2" fillId="0" borderId="23" xfId="0" applyFont="1" applyBorder="1" applyAlignment="1">
      <alignment horizontal="centerContinuous"/>
    </xf>
    <xf numFmtId="0" fontId="2" fillId="0" borderId="27" xfId="0" applyFont="1" applyBorder="1" applyAlignment="1">
      <alignment horizontal="centerContinuous"/>
    </xf>
    <xf numFmtId="0" fontId="2" fillId="0" borderId="23" xfId="0" applyFont="1" applyBorder="1" applyAlignment="1">
      <alignment horizontal="center"/>
    </xf>
    <xf numFmtId="0" fontId="2" fillId="0" borderId="27" xfId="0" applyFont="1" applyBorder="1" applyAlignment="1">
      <alignment horizontal="center"/>
    </xf>
    <xf numFmtId="0" fontId="2" fillId="0" borderId="16" xfId="0" applyFont="1" applyBorder="1" applyAlignment="1">
      <alignment horizontal="center"/>
    </xf>
    <xf numFmtId="0" fontId="2" fillId="0" borderId="71" xfId="0" applyFont="1" applyBorder="1" applyAlignment="1">
      <alignment horizontal="center"/>
    </xf>
    <xf numFmtId="0" fontId="8" fillId="0" borderId="176" xfId="0" applyFont="1" applyBorder="1" applyAlignment="1">
      <alignment horizontal="center"/>
    </xf>
    <xf numFmtId="0" fontId="2" fillId="0" borderId="177" xfId="0" quotePrefix="1" applyFont="1" applyBorder="1"/>
    <xf numFmtId="0" fontId="2" fillId="0" borderId="178" xfId="0" applyFont="1" applyBorder="1"/>
    <xf numFmtId="0" fontId="2" fillId="0" borderId="177" xfId="0" applyFont="1" applyBorder="1"/>
    <xf numFmtId="0" fontId="2" fillId="0" borderId="179" xfId="0" applyFont="1" applyBorder="1"/>
    <xf numFmtId="176" fontId="2" fillId="0" borderId="177" xfId="0" applyNumberFormat="1" applyFont="1" applyBorder="1" applyAlignment="1">
      <alignment horizontal="center"/>
    </xf>
    <xf numFmtId="176" fontId="2" fillId="0" borderId="168" xfId="0" quotePrefix="1" applyNumberFormat="1" applyFont="1" applyBorder="1" applyAlignment="1">
      <alignment horizontal="center"/>
    </xf>
    <xf numFmtId="176" fontId="2" fillId="0" borderId="178" xfId="0" applyNumberFormat="1" applyFont="1" applyBorder="1" applyAlignment="1">
      <alignment horizontal="center"/>
    </xf>
    <xf numFmtId="176" fontId="2" fillId="0" borderId="168" xfId="0" applyNumberFormat="1" applyFont="1" applyBorder="1" applyAlignment="1">
      <alignment horizontal="center"/>
    </xf>
    <xf numFmtId="0" fontId="2" fillId="0" borderId="180" xfId="0" quotePrefix="1" applyFont="1" applyBorder="1" applyAlignment="1">
      <alignment horizontal="center"/>
    </xf>
    <xf numFmtId="0" fontId="8" fillId="0" borderId="72" xfId="0" applyFont="1" applyBorder="1" applyAlignment="1">
      <alignment horizontal="center"/>
    </xf>
    <xf numFmtId="0" fontId="2" fillId="0" borderId="27" xfId="0" quotePrefix="1" applyFont="1" applyBorder="1"/>
    <xf numFmtId="0" fontId="2" fillId="0" borderId="45" xfId="0" quotePrefix="1" applyFont="1" applyBorder="1" applyAlignment="1">
      <alignment horizontal="center"/>
    </xf>
    <xf numFmtId="0" fontId="2" fillId="0" borderId="27" xfId="0" applyFont="1" applyBorder="1"/>
    <xf numFmtId="0" fontId="2" fillId="0" borderId="45" xfId="0" applyFont="1" applyBorder="1"/>
    <xf numFmtId="176" fontId="2" fillId="0" borderId="27" xfId="0" applyNumberFormat="1" applyFont="1" applyBorder="1" applyAlignment="1">
      <alignment horizontal="center"/>
    </xf>
    <xf numFmtId="176" fontId="2" fillId="0" borderId="27" xfId="0" quotePrefix="1" applyNumberFormat="1" applyFont="1" applyBorder="1" applyAlignment="1">
      <alignment horizontal="center"/>
    </xf>
    <xf numFmtId="176" fontId="2" fillId="0" borderId="16" xfId="0" applyNumberFormat="1" applyFont="1" applyBorder="1" applyAlignment="1">
      <alignment horizontal="center"/>
    </xf>
    <xf numFmtId="0" fontId="2" fillId="0" borderId="71" xfId="0" quotePrefix="1" applyFont="1" applyBorder="1" applyAlignment="1">
      <alignment horizontal="center"/>
    </xf>
    <xf numFmtId="0" fontId="2" fillId="0" borderId="14" xfId="0" applyFont="1" applyBorder="1"/>
    <xf numFmtId="0" fontId="2" fillId="0" borderId="0" xfId="0" quotePrefix="1" applyFont="1" applyBorder="1"/>
    <xf numFmtId="0" fontId="8" fillId="0" borderId="181" xfId="0" applyFont="1" applyBorder="1" applyAlignment="1">
      <alignment horizontal="center"/>
    </xf>
    <xf numFmtId="176" fontId="8" fillId="0" borderId="182" xfId="0" applyNumberFormat="1" applyFont="1" applyBorder="1" applyAlignment="1">
      <alignment horizontal="center"/>
    </xf>
    <xf numFmtId="0" fontId="2" fillId="0" borderId="0" xfId="0" quotePrefix="1" applyFont="1" applyBorder="1" applyAlignment="1">
      <alignment horizontal="center"/>
    </xf>
    <xf numFmtId="0" fontId="8" fillId="0" borderId="183" xfId="0" applyFont="1" applyBorder="1"/>
    <xf numFmtId="0" fontId="2" fillId="0" borderId="82" xfId="0" quotePrefix="1" applyFont="1" applyBorder="1" applyAlignment="1">
      <alignment horizontal="center"/>
    </xf>
    <xf numFmtId="0" fontId="2" fillId="0" borderId="184" xfId="0" applyFont="1" applyBorder="1" applyAlignment="1">
      <alignment horizontal="center"/>
    </xf>
    <xf numFmtId="0" fontId="8" fillId="0" borderId="110" xfId="0" applyFont="1" applyBorder="1" applyAlignment="1">
      <alignment horizontal="center"/>
    </xf>
    <xf numFmtId="0" fontId="8" fillId="0" borderId="60" xfId="0" applyFont="1" applyBorder="1" applyAlignment="1">
      <alignment horizontal="center"/>
    </xf>
    <xf numFmtId="0" fontId="2" fillId="0" borderId="19" xfId="0" applyFont="1" applyBorder="1"/>
    <xf numFmtId="0" fontId="2" fillId="0" borderId="15" xfId="0" quotePrefix="1" applyFont="1" applyBorder="1"/>
    <xf numFmtId="0" fontId="2" fillId="0" borderId="15" xfId="0" applyFont="1" applyBorder="1" applyAlignment="1">
      <alignment horizontal="center"/>
    </xf>
    <xf numFmtId="0" fontId="2" fillId="0" borderId="15" xfId="0" quotePrefix="1" applyFont="1" applyBorder="1" applyAlignment="1">
      <alignment horizontal="center"/>
    </xf>
    <xf numFmtId="0" fontId="8" fillId="0" borderId="185" xfId="0" applyFont="1" applyBorder="1"/>
    <xf numFmtId="0" fontId="8" fillId="0" borderId="186" xfId="0" applyFont="1" applyBorder="1" applyAlignment="1">
      <alignment horizontal="center"/>
    </xf>
    <xf numFmtId="176" fontId="8" fillId="0" borderId="20" xfId="0" quotePrefix="1" applyNumberFormat="1" applyFont="1" applyBorder="1" applyAlignment="1">
      <alignment horizontal="center"/>
    </xf>
    <xf numFmtId="0" fontId="2" fillId="0" borderId="17" xfId="0" quotePrefix="1" applyFont="1" applyBorder="1" applyAlignment="1">
      <alignment horizontal="center"/>
    </xf>
    <xf numFmtId="0" fontId="2" fillId="0" borderId="60" xfId="0" quotePrefix="1" applyFont="1" applyBorder="1" applyAlignment="1">
      <alignment horizontal="center"/>
    </xf>
    <xf numFmtId="0" fontId="2" fillId="0" borderId="68" xfId="0" applyFont="1" applyBorder="1"/>
    <xf numFmtId="0" fontId="2" fillId="0" borderId="187" xfId="0" applyFont="1" applyBorder="1"/>
    <xf numFmtId="0" fontId="8" fillId="0" borderId="188" xfId="0" applyFont="1" applyBorder="1" applyAlignment="1">
      <alignment horizontal="center"/>
    </xf>
    <xf numFmtId="0" fontId="2" fillId="0" borderId="56" xfId="0" applyFont="1" applyBorder="1"/>
    <xf numFmtId="0" fontId="8" fillId="0" borderId="72" xfId="0" applyFont="1" applyBorder="1" applyAlignment="1">
      <alignment horizontal="centerContinuous"/>
    </xf>
    <xf numFmtId="0" fontId="2" fillId="0" borderId="23" xfId="0" applyFont="1" applyBorder="1" applyAlignment="1"/>
    <xf numFmtId="0" fontId="8" fillId="0" borderId="27" xfId="0" applyFont="1" applyBorder="1" applyAlignment="1">
      <alignment horizontal="centerContinuous"/>
    </xf>
    <xf numFmtId="0" fontId="8" fillId="0" borderId="187" xfId="0" applyFont="1" applyBorder="1"/>
    <xf numFmtId="0" fontId="8" fillId="0" borderId="46" xfId="0" applyFont="1" applyBorder="1"/>
    <xf numFmtId="0" fontId="8" fillId="0" borderId="189" xfId="0" applyFont="1" applyBorder="1" applyAlignment="1">
      <alignment horizontal="center"/>
    </xf>
    <xf numFmtId="0" fontId="8" fillId="0" borderId="28" xfId="0" applyFont="1" applyBorder="1" applyAlignment="1"/>
    <xf numFmtId="0" fontId="8" fillId="0" borderId="17" xfId="0" applyFont="1" applyBorder="1" applyAlignment="1">
      <alignment horizontal="center"/>
    </xf>
    <xf numFmtId="0" fontId="8" fillId="0" borderId="27" xfId="0" applyFont="1" applyBorder="1" applyAlignment="1">
      <alignment horizontal="center"/>
    </xf>
    <xf numFmtId="0" fontId="8" fillId="0" borderId="190" xfId="0" applyFont="1" applyBorder="1" applyAlignment="1">
      <alignment horizontal="center"/>
    </xf>
    <xf numFmtId="0" fontId="8" fillId="0" borderId="16" xfId="0" applyFont="1" applyBorder="1" applyAlignment="1">
      <alignment horizontal="center"/>
    </xf>
    <xf numFmtId="0" fontId="8" fillId="0" borderId="78" xfId="0" applyFont="1" applyBorder="1" applyAlignment="1">
      <alignment horizontal="center"/>
    </xf>
    <xf numFmtId="0" fontId="2" fillId="0" borderId="191" xfId="0" quotePrefix="1" applyFont="1" applyBorder="1" applyAlignment="1">
      <alignment horizontal="center"/>
    </xf>
    <xf numFmtId="0" fontId="2" fillId="0" borderId="192" xfId="0" quotePrefix="1" applyFont="1" applyBorder="1"/>
    <xf numFmtId="0" fontId="2" fillId="0" borderId="192" xfId="0" applyFont="1" applyBorder="1" applyAlignment="1">
      <alignment horizontal="center"/>
    </xf>
    <xf numFmtId="0" fontId="2" fillId="0" borderId="105" xfId="0" quotePrefix="1" applyFont="1" applyBorder="1" applyAlignment="1">
      <alignment horizontal="center"/>
    </xf>
    <xf numFmtId="0" fontId="2" fillId="0" borderId="193" xfId="0" applyFont="1" applyBorder="1"/>
    <xf numFmtId="0" fontId="2" fillId="0" borderId="105" xfId="0" applyFont="1" applyBorder="1"/>
    <xf numFmtId="0" fontId="2" fillId="0" borderId="192" xfId="0" quotePrefix="1" applyFont="1" applyBorder="1" applyAlignment="1">
      <alignment horizontal="center"/>
    </xf>
    <xf numFmtId="2" fontId="2" fillId="0" borderId="194" xfId="0" applyNumberFormat="1" applyFont="1" applyBorder="1" applyAlignment="1">
      <alignment horizontal="center"/>
    </xf>
    <xf numFmtId="0" fontId="2" fillId="0" borderId="107" xfId="0" applyFont="1" applyBorder="1" applyAlignment="1">
      <alignment horizontal="center"/>
    </xf>
    <xf numFmtId="176" fontId="2" fillId="0" borderId="167" xfId="0" quotePrefix="1" applyNumberFormat="1" applyFont="1" applyBorder="1" applyAlignment="1">
      <alignment horizontal="center"/>
    </xf>
    <xf numFmtId="0" fontId="2" fillId="0" borderId="72" xfId="0" quotePrefix="1" applyFont="1" applyBorder="1" applyAlignment="1">
      <alignment horizontal="center"/>
    </xf>
    <xf numFmtId="0" fontId="2" fillId="0" borderId="27" xfId="0" quotePrefix="1" applyFont="1" applyBorder="1" applyAlignment="1">
      <alignment horizontal="center"/>
    </xf>
    <xf numFmtId="0" fontId="2" fillId="0" borderId="45" xfId="0" applyFont="1" applyBorder="1" applyAlignment="1">
      <alignment horizontal="right"/>
    </xf>
    <xf numFmtId="0" fontId="2" fillId="0" borderId="27" xfId="0" quotePrefix="1" applyFont="1" applyBorder="1" applyAlignment="1"/>
    <xf numFmtId="2" fontId="2" fillId="0" borderId="195" xfId="0" applyNumberFormat="1" applyFont="1" applyBorder="1" applyAlignment="1">
      <alignment horizontal="center"/>
    </xf>
    <xf numFmtId="176" fontId="2" fillId="0" borderId="71" xfId="0" applyNumberFormat="1" applyFont="1" applyBorder="1" applyAlignment="1">
      <alignment horizontal="center"/>
    </xf>
    <xf numFmtId="0" fontId="2" fillId="12" borderId="61" xfId="0" applyFont="1" applyFill="1" applyBorder="1"/>
    <xf numFmtId="0" fontId="2" fillId="12" borderId="1" xfId="0" applyFont="1" applyFill="1" applyBorder="1"/>
    <xf numFmtId="0" fontId="8" fillId="12" borderId="1" xfId="0" applyFont="1" applyFill="1" applyBorder="1"/>
    <xf numFmtId="0" fontId="8" fillId="0" borderId="196" xfId="0" applyFont="1" applyBorder="1" applyAlignment="1">
      <alignment horizontal="center"/>
    </xf>
    <xf numFmtId="2" fontId="8" fillId="0" borderId="197" xfId="0" applyNumberFormat="1" applyFont="1" applyBorder="1" applyAlignment="1">
      <alignment horizontal="center"/>
    </xf>
    <xf numFmtId="0" fontId="8" fillId="0" borderId="142" xfId="0" applyFont="1" applyBorder="1" applyAlignment="1">
      <alignment horizontal="center"/>
    </xf>
    <xf numFmtId="176" fontId="8" fillId="0" borderId="124" xfId="0" applyNumberFormat="1" applyFont="1" applyBorder="1" applyAlignment="1">
      <alignment horizontal="center"/>
    </xf>
    <xf numFmtId="0" fontId="2" fillId="0" borderId="10" xfId="0" applyFont="1" applyBorder="1"/>
    <xf numFmtId="0" fontId="8" fillId="0" borderId="47" xfId="0" applyFont="1" applyFill="1" applyBorder="1"/>
    <xf numFmtId="0" fontId="2" fillId="0" borderId="60" xfId="0" applyFont="1" applyBorder="1"/>
    <xf numFmtId="0" fontId="2" fillId="0" borderId="45" xfId="0" applyFont="1" applyBorder="1" applyAlignment="1">
      <alignment horizontal="centerContinuous"/>
    </xf>
    <xf numFmtId="0" fontId="2" fillId="0" borderId="60" xfId="0" applyFont="1" applyBorder="1" applyAlignment="1"/>
    <xf numFmtId="0" fontId="8" fillId="0" borderId="27" xfId="0" applyFont="1" applyFill="1" applyBorder="1" applyAlignment="1"/>
    <xf numFmtId="0" fontId="2" fillId="0" borderId="45" xfId="0" applyFont="1" applyFill="1" applyBorder="1"/>
    <xf numFmtId="0" fontId="8" fillId="0" borderId="23" xfId="0" applyFont="1" applyBorder="1" applyAlignment="1">
      <alignment horizontal="centerContinuous"/>
    </xf>
    <xf numFmtId="0" fontId="8" fillId="0" borderId="27" xfId="0" applyFont="1" applyBorder="1"/>
    <xf numFmtId="0" fontId="8" fillId="0" borderId="23" xfId="0" applyFont="1" applyBorder="1"/>
    <xf numFmtId="0" fontId="8" fillId="0" borderId="23" xfId="0" applyFont="1" applyBorder="1" applyAlignment="1">
      <alignment horizontal="center"/>
    </xf>
    <xf numFmtId="0" fontId="2" fillId="0" borderId="78" xfId="0" applyFont="1" applyBorder="1" applyAlignment="1"/>
    <xf numFmtId="1" fontId="2" fillId="0" borderId="176" xfId="0" applyNumberFormat="1" applyFont="1" applyFill="1" applyBorder="1" applyAlignment="1">
      <alignment horizontal="center"/>
    </xf>
    <xf numFmtId="0" fontId="2" fillId="12" borderId="177" xfId="0" applyFont="1" applyFill="1" applyBorder="1" applyAlignment="1">
      <alignment horizontal="centerContinuous"/>
    </xf>
    <xf numFmtId="0" fontId="2" fillId="12" borderId="179" xfId="0" applyFont="1" applyFill="1" applyBorder="1" applyAlignment="1">
      <alignment horizontal="centerContinuous"/>
    </xf>
    <xf numFmtId="170" fontId="2" fillId="0" borderId="177" xfId="0" applyNumberFormat="1" applyFont="1" applyBorder="1"/>
    <xf numFmtId="0" fontId="2" fillId="0" borderId="178" xfId="0" quotePrefix="1" applyFont="1" applyBorder="1"/>
    <xf numFmtId="4" fontId="2" fillId="0" borderId="177" xfId="0" applyNumberFormat="1" applyFont="1" applyBorder="1"/>
    <xf numFmtId="0" fontId="8" fillId="0" borderId="39" xfId="0" applyFont="1" applyBorder="1" applyAlignment="1">
      <alignment horizontal="center"/>
    </xf>
    <xf numFmtId="0" fontId="2" fillId="0" borderId="136" xfId="0" applyFont="1" applyBorder="1" applyAlignment="1">
      <alignment horizontal="center"/>
    </xf>
    <xf numFmtId="0" fontId="2" fillId="0" borderId="192" xfId="0" applyFont="1" applyFill="1" applyBorder="1" applyAlignment="1"/>
    <xf numFmtId="0" fontId="2" fillId="0" borderId="105" xfId="0" applyFont="1" applyFill="1" applyBorder="1" applyAlignment="1">
      <alignment horizontal="center"/>
    </xf>
    <xf numFmtId="170" fontId="2" fillId="0" borderId="107" xfId="0" applyNumberFormat="1" applyFont="1" applyBorder="1"/>
    <xf numFmtId="0" fontId="2" fillId="0" borderId="107" xfId="0" quotePrefix="1" applyFont="1" applyBorder="1"/>
    <xf numFmtId="4" fontId="2" fillId="0" borderId="192" xfId="0" applyNumberFormat="1" applyFont="1" applyBorder="1"/>
    <xf numFmtId="0" fontId="8" fillId="0" borderId="71" xfId="0" applyFont="1" applyBorder="1" applyAlignment="1">
      <alignment horizontal="center"/>
    </xf>
    <xf numFmtId="0" fontId="2" fillId="12" borderId="24" xfId="0" applyFont="1" applyFill="1" applyBorder="1"/>
    <xf numFmtId="176" fontId="2" fillId="0" borderId="198" xfId="0" applyNumberFormat="1" applyFont="1" applyBorder="1"/>
    <xf numFmtId="0" fontId="2" fillId="0" borderId="126" xfId="0" applyFont="1" applyBorder="1"/>
    <xf numFmtId="170" fontId="2" fillId="0" borderId="25" xfId="0" applyNumberFormat="1" applyFont="1" applyBorder="1"/>
    <xf numFmtId="0" fontId="2" fillId="0" borderId="25" xfId="0" quotePrefix="1" applyFont="1" applyBorder="1"/>
    <xf numFmtId="4" fontId="2" fillId="0" borderId="198" xfId="0" applyNumberFormat="1" applyFont="1" applyBorder="1"/>
    <xf numFmtId="176" fontId="8" fillId="0" borderId="40" xfId="0" applyNumberFormat="1" applyFont="1" applyBorder="1"/>
    <xf numFmtId="1" fontId="2" fillId="0" borderId="39" xfId="0" applyNumberFormat="1" applyFont="1" applyBorder="1"/>
    <xf numFmtId="176" fontId="2" fillId="0" borderId="40" xfId="0" applyNumberFormat="1" applyFont="1" applyBorder="1"/>
    <xf numFmtId="176" fontId="2" fillId="0" borderId="39" xfId="0" applyNumberFormat="1" applyFont="1" applyBorder="1"/>
    <xf numFmtId="4" fontId="2" fillId="0" borderId="40" xfId="0" applyNumberFormat="1" applyFont="1" applyBorder="1"/>
    <xf numFmtId="170" fontId="2" fillId="0" borderId="62" xfId="0" applyNumberFormat="1" applyFont="1" applyBorder="1" applyAlignment="1"/>
    <xf numFmtId="0" fontId="2" fillId="0" borderId="72" xfId="0" applyFont="1" applyFill="1" applyBorder="1"/>
    <xf numFmtId="176" fontId="2" fillId="0" borderId="27" xfId="0" applyNumberFormat="1" applyFont="1" applyBorder="1" applyAlignment="1">
      <alignment horizontal="right"/>
    </xf>
    <xf numFmtId="170" fontId="2" fillId="0" borderId="27" xfId="0" applyNumberFormat="1" applyFont="1" applyBorder="1"/>
    <xf numFmtId="0" fontId="2" fillId="0" borderId="23" xfId="0" quotePrefix="1" applyFont="1" applyBorder="1"/>
    <xf numFmtId="4" fontId="2" fillId="0" borderId="27" xfId="0" applyNumberFormat="1" applyFont="1" applyBorder="1"/>
    <xf numFmtId="1" fontId="2" fillId="0" borderId="16" xfId="0" applyNumberFormat="1" applyFont="1" applyBorder="1" applyAlignment="1">
      <alignment horizontal="center"/>
    </xf>
    <xf numFmtId="4" fontId="2" fillId="0" borderId="27" xfId="0" applyNumberFormat="1" applyFont="1" applyBorder="1" applyAlignment="1">
      <alignment horizontal="center"/>
    </xf>
    <xf numFmtId="4" fontId="2" fillId="0" borderId="71" xfId="0" applyNumberFormat="1" applyFont="1" applyBorder="1" applyAlignment="1">
      <alignment horizontal="center"/>
    </xf>
    <xf numFmtId="0" fontId="2" fillId="12" borderId="19" xfId="0" applyFont="1" applyFill="1" applyBorder="1"/>
    <xf numFmtId="0" fontId="2" fillId="12" borderId="15" xfId="0" applyFont="1" applyFill="1" applyBorder="1"/>
    <xf numFmtId="0" fontId="8" fillId="0" borderId="149" xfId="0" applyFont="1" applyBorder="1"/>
    <xf numFmtId="0" fontId="2" fillId="0" borderId="1" xfId="0" applyFont="1" applyBorder="1"/>
    <xf numFmtId="4" fontId="8" fillId="0" borderId="149" xfId="0" applyNumberFormat="1" applyFont="1" applyBorder="1"/>
    <xf numFmtId="0" fontId="2" fillId="0" borderId="88" xfId="0" applyFont="1" applyBorder="1"/>
    <xf numFmtId="0" fontId="2" fillId="12" borderId="149" xfId="0" applyFont="1" applyFill="1" applyBorder="1"/>
    <xf numFmtId="4" fontId="8" fillId="0" borderId="106" xfId="0" applyNumberFormat="1" applyFont="1" applyBorder="1" applyAlignment="1">
      <alignment horizontal="center"/>
    </xf>
    <xf numFmtId="0" fontId="8" fillId="0" borderId="14" xfId="0" applyFont="1" applyBorder="1" applyAlignment="1">
      <alignment horizontal="center"/>
    </xf>
    <xf numFmtId="0" fontId="8" fillId="0" borderId="40" xfId="0" applyFont="1" applyBorder="1"/>
    <xf numFmtId="0" fontId="2" fillId="0" borderId="42" xfId="0" applyFont="1" applyBorder="1"/>
    <xf numFmtId="0" fontId="8" fillId="0" borderId="40" xfId="0" applyFont="1" applyBorder="1" applyAlignment="1">
      <alignment horizontal="center"/>
    </xf>
    <xf numFmtId="0" fontId="8" fillId="0" borderId="28" xfId="0" applyFont="1" applyBorder="1" applyAlignment="1">
      <alignment horizontal="centerContinuous"/>
    </xf>
    <xf numFmtId="0" fontId="8" fillId="0" borderId="62" xfId="0" applyFont="1" applyBorder="1" applyAlignment="1">
      <alignment horizontal="center"/>
    </xf>
    <xf numFmtId="0" fontId="8" fillId="0" borderId="27" xfId="0" applyFont="1" applyBorder="1" applyAlignment="1"/>
    <xf numFmtId="0" fontId="2" fillId="0" borderId="58" xfId="0" applyFont="1" applyBorder="1"/>
    <xf numFmtId="1" fontId="2" fillId="0" borderId="40" xfId="0" applyNumberFormat="1" applyFont="1" applyBorder="1"/>
    <xf numFmtId="0" fontId="8" fillId="0" borderId="39" xfId="0" applyFont="1" applyBorder="1" applyAlignment="1"/>
    <xf numFmtId="0" fontId="2" fillId="0" borderId="39" xfId="0" applyFont="1" applyBorder="1"/>
    <xf numFmtId="4" fontId="2" fillId="0" borderId="62" xfId="0" applyNumberFormat="1" applyFont="1" applyBorder="1"/>
    <xf numFmtId="0" fontId="2" fillId="0" borderId="136" xfId="0" applyFont="1" applyBorder="1"/>
    <xf numFmtId="0" fontId="2" fillId="0" borderId="192" xfId="0" applyFont="1" applyBorder="1"/>
    <xf numFmtId="1" fontId="2" fillId="0" borderId="192" xfId="0" applyNumberFormat="1" applyFont="1" applyBorder="1"/>
    <xf numFmtId="0" fontId="2" fillId="0" borderId="169" xfId="0" applyFont="1" applyBorder="1" applyAlignment="1">
      <alignment horizontal="right"/>
    </xf>
    <xf numFmtId="9" fontId="2" fillId="0" borderId="169" xfId="0" applyNumberFormat="1" applyFont="1" applyBorder="1" applyAlignment="1">
      <alignment horizontal="center"/>
    </xf>
    <xf numFmtId="170" fontId="2" fillId="0" borderId="192" xfId="0" applyNumberFormat="1" applyFont="1" applyBorder="1"/>
    <xf numFmtId="4" fontId="2" fillId="0" borderId="167" xfId="0" applyNumberFormat="1" applyFont="1" applyBorder="1" applyAlignment="1"/>
    <xf numFmtId="0" fontId="2" fillId="0" borderId="72" xfId="0" applyFont="1" applyBorder="1"/>
    <xf numFmtId="1" fontId="2" fillId="0" borderId="27" xfId="0" applyNumberFormat="1" applyFont="1" applyBorder="1"/>
    <xf numFmtId="0" fontId="2" fillId="0" borderId="37" xfId="0" applyFont="1" applyBorder="1" applyAlignment="1">
      <alignment horizontal="right"/>
    </xf>
    <xf numFmtId="0" fontId="2" fillId="0" borderId="37" xfId="0" applyFont="1" applyBorder="1"/>
    <xf numFmtId="2" fontId="2" fillId="0" borderId="28" xfId="0" applyNumberFormat="1" applyFont="1" applyBorder="1"/>
    <xf numFmtId="4" fontId="2" fillId="0" borderId="70" xfId="0" applyNumberFormat="1" applyFont="1" applyBorder="1" applyAlignment="1"/>
    <xf numFmtId="176" fontId="2" fillId="12" borderId="15" xfId="0" applyNumberFormat="1" applyFont="1" applyFill="1" applyBorder="1"/>
    <xf numFmtId="0" fontId="2" fillId="12" borderId="15" xfId="0" applyFont="1" applyFill="1" applyBorder="1" applyAlignment="1">
      <alignment horizontal="center"/>
    </xf>
    <xf numFmtId="4" fontId="8" fillId="0" borderId="106" xfId="0" applyNumberFormat="1" applyFont="1" applyBorder="1" applyAlignment="1"/>
    <xf numFmtId="171" fontId="8" fillId="0" borderId="19" xfId="0" applyNumberFormat="1" applyFont="1" applyBorder="1"/>
    <xf numFmtId="171" fontId="19" fillId="0" borderId="15" xfId="0" applyNumberFormat="1" applyFont="1" applyBorder="1"/>
    <xf numFmtId="171" fontId="2" fillId="0" borderId="15" xfId="0" applyNumberFormat="1" applyFont="1" applyBorder="1"/>
    <xf numFmtId="171" fontId="8" fillId="0" borderId="148" xfId="0" applyNumberFormat="1" applyFont="1" applyBorder="1" applyAlignment="1">
      <alignment horizontal="centerContinuous"/>
    </xf>
    <xf numFmtId="171" fontId="8" fillId="0" borderId="85" xfId="0" applyNumberFormat="1" applyFont="1" applyBorder="1" applyAlignment="1">
      <alignment horizontal="centerContinuous"/>
    </xf>
    <xf numFmtId="171" fontId="2" fillId="0" borderId="85" xfId="0" applyNumberFormat="1" applyFont="1" applyBorder="1"/>
    <xf numFmtId="171" fontId="8" fillId="0" borderId="85" xfId="0" applyNumberFormat="1" applyFont="1" applyBorder="1"/>
    <xf numFmtId="171" fontId="2" fillId="0" borderId="141" xfId="0" applyNumberFormat="1" applyFont="1" applyBorder="1"/>
    <xf numFmtId="0" fontId="2" fillId="0" borderId="104" xfId="0" applyFont="1" applyBorder="1"/>
    <xf numFmtId="171" fontId="8" fillId="0" borderId="13" xfId="0" applyNumberFormat="1" applyFont="1" applyBorder="1" applyAlignment="1">
      <alignment horizontal="center"/>
    </xf>
    <xf numFmtId="171" fontId="2" fillId="0" borderId="72" xfId="0" applyNumberFormat="1" applyFont="1" applyBorder="1"/>
    <xf numFmtId="171" fontId="2" fillId="0" borderId="23" xfId="0" applyNumberFormat="1" applyFont="1" applyBorder="1"/>
    <xf numFmtId="171" fontId="2" fillId="0" borderId="27" xfId="0" applyNumberFormat="1" applyFont="1" applyBorder="1"/>
    <xf numFmtId="171" fontId="2" fillId="0" borderId="45" xfId="0" applyNumberFormat="1" applyFont="1" applyBorder="1"/>
    <xf numFmtId="171" fontId="2" fillId="0" borderId="199" xfId="0" applyNumberFormat="1" applyFont="1" applyBorder="1"/>
    <xf numFmtId="171" fontId="2" fillId="0" borderId="155" xfId="0" applyNumberFormat="1" applyFont="1" applyBorder="1"/>
    <xf numFmtId="171" fontId="2" fillId="0" borderId="156" xfId="0" applyNumberFormat="1" applyFont="1" applyBorder="1"/>
    <xf numFmtId="0" fontId="2" fillId="0" borderId="155" xfId="0" applyFont="1" applyBorder="1"/>
    <xf numFmtId="0" fontId="2" fillId="0" borderId="156" xfId="0" applyFont="1" applyBorder="1"/>
    <xf numFmtId="171" fontId="2" fillId="0" borderId="71" xfId="0" applyNumberFormat="1" applyFont="1" applyBorder="1"/>
    <xf numFmtId="171" fontId="2" fillId="0" borderId="19" xfId="0" quotePrefix="1" applyNumberFormat="1" applyFont="1" applyBorder="1"/>
    <xf numFmtId="171" fontId="2" fillId="0" borderId="15" xfId="0" quotePrefix="1" applyNumberFormat="1" applyFont="1" applyBorder="1"/>
    <xf numFmtId="171" fontId="2" fillId="0" borderId="159" xfId="0" applyNumberFormat="1" applyFont="1" applyBorder="1"/>
    <xf numFmtId="171" fontId="2" fillId="0" borderId="69" xfId="0" applyNumberFormat="1" applyFont="1" applyBorder="1"/>
    <xf numFmtId="171" fontId="2" fillId="0" borderId="149" xfId="0" applyNumberFormat="1" applyFont="1" applyBorder="1"/>
    <xf numFmtId="170" fontId="2" fillId="0" borderId="80" xfId="0" applyNumberFormat="1" applyFont="1" applyBorder="1" applyAlignment="1">
      <alignment horizontal="center"/>
    </xf>
    <xf numFmtId="0" fontId="8" fillId="0" borderId="72" xfId="0" applyFont="1" applyBorder="1"/>
    <xf numFmtId="0" fontId="8" fillId="0" borderId="26" xfId="0" applyFont="1" applyBorder="1" applyAlignment="1">
      <alignment horizontal="center"/>
    </xf>
    <xf numFmtId="0" fontId="2" fillId="0" borderId="0" xfId="0" applyFont="1" applyAlignment="1"/>
    <xf numFmtId="15" fontId="2" fillId="0" borderId="72" xfId="0" applyNumberFormat="1" applyFont="1" applyBorder="1" applyAlignment="1">
      <alignment horizontal="centerContinuous"/>
    </xf>
    <xf numFmtId="170" fontId="8" fillId="0" borderId="71" xfId="0" applyNumberFormat="1" applyFont="1" applyBorder="1" applyAlignment="1">
      <alignment horizontal="center"/>
    </xf>
    <xf numFmtId="0" fontId="8" fillId="0" borderId="68" xfId="0" applyFont="1" applyBorder="1" applyAlignment="1">
      <alignment horizontal="centerContinuous"/>
    </xf>
    <xf numFmtId="0" fontId="2" fillId="0" borderId="47" xfId="0" applyFont="1" applyBorder="1" applyAlignment="1">
      <alignment horizontal="centerContinuous"/>
    </xf>
    <xf numFmtId="0" fontId="94" fillId="0" borderId="41" xfId="0" applyFont="1" applyBorder="1" applyAlignment="1">
      <alignment horizontal="centerContinuous"/>
    </xf>
    <xf numFmtId="0" fontId="94" fillId="0" borderId="23" xfId="0" applyFont="1" applyBorder="1"/>
    <xf numFmtId="0" fontId="2" fillId="0" borderId="192" xfId="0" applyFont="1" applyBorder="1" applyAlignment="1">
      <alignment horizontal="centerContinuous"/>
    </xf>
    <xf numFmtId="0" fontId="2" fillId="0" borderId="107" xfId="0" applyFont="1" applyBorder="1" applyAlignment="1">
      <alignment horizontal="centerContinuous"/>
    </xf>
    <xf numFmtId="0" fontId="8" fillId="0" borderId="168" xfId="0" applyFont="1" applyBorder="1" applyAlignment="1">
      <alignment horizontal="center"/>
    </xf>
    <xf numFmtId="170" fontId="8" fillId="0" borderId="167" xfId="0" applyNumberFormat="1" applyFont="1" applyBorder="1" applyAlignment="1">
      <alignment horizontal="center"/>
    </xf>
    <xf numFmtId="0" fontId="2" fillId="0" borderId="72" xfId="0" applyFont="1" applyBorder="1" applyAlignment="1">
      <alignment horizontal="center"/>
    </xf>
    <xf numFmtId="0" fontId="19" fillId="0" borderId="27" xfId="0" applyFont="1" applyBorder="1" applyAlignment="1"/>
    <xf numFmtId="0" fontId="8" fillId="0" borderId="23" xfId="0" applyFont="1" applyBorder="1" applyAlignment="1"/>
    <xf numFmtId="170" fontId="2" fillId="0" borderId="71" xfId="0" applyNumberFormat="1" applyFont="1" applyBorder="1" applyAlignment="1">
      <alignment horizontal="center"/>
    </xf>
    <xf numFmtId="0" fontId="2" fillId="12" borderId="11" xfId="0" applyFont="1" applyFill="1" applyBorder="1"/>
    <xf numFmtId="0" fontId="2" fillId="12" borderId="0" xfId="0" applyFont="1" applyFill="1" applyBorder="1"/>
    <xf numFmtId="0" fontId="2" fillId="12" borderId="0" xfId="0" applyFont="1" applyFill="1"/>
    <xf numFmtId="0" fontId="8" fillId="0" borderId="46" xfId="0" applyFont="1" applyBorder="1" applyAlignment="1"/>
    <xf numFmtId="170" fontId="8" fillId="0" borderId="57" xfId="0" applyNumberFormat="1" applyFont="1" applyBorder="1" applyAlignment="1">
      <alignment horizontal="center"/>
    </xf>
    <xf numFmtId="0" fontId="8" fillId="12" borderId="15" xfId="0" applyFont="1" applyFill="1" applyBorder="1"/>
    <xf numFmtId="0" fontId="8" fillId="0" borderId="159" xfId="0" applyFont="1" applyBorder="1"/>
    <xf numFmtId="4" fontId="8" fillId="0" borderId="80" xfId="0" applyNumberFormat="1" applyFont="1" applyBorder="1" applyAlignment="1">
      <alignment horizontal="center"/>
    </xf>
    <xf numFmtId="0" fontId="97" fillId="0" borderId="0" xfId="0" applyFont="1" applyAlignment="1">
      <alignment horizontal="left" vertical="center" indent="1"/>
    </xf>
    <xf numFmtId="0" fontId="99" fillId="0" borderId="0" xfId="0" applyFont="1" applyAlignment="1">
      <alignment horizontal="left" vertical="center" indent="1"/>
    </xf>
    <xf numFmtId="0" fontId="100" fillId="0" borderId="0" xfId="0" applyFont="1" applyAlignment="1">
      <alignment horizontal="justify" vertical="center"/>
    </xf>
    <xf numFmtId="0" fontId="92" fillId="0" borderId="0" xfId="0" applyFont="1"/>
    <xf numFmtId="0" fontId="8" fillId="0" borderId="0" xfId="0" applyFont="1" applyAlignment="1">
      <alignment horizontal="right"/>
    </xf>
    <xf numFmtId="179" fontId="2" fillId="0" borderId="0" xfId="0" applyNumberFormat="1" applyFont="1" applyAlignment="1">
      <alignment horizontal="center"/>
    </xf>
    <xf numFmtId="179" fontId="92" fillId="0" borderId="0" xfId="0" applyNumberFormat="1" applyFont="1" applyAlignment="1">
      <alignment horizontal="center"/>
    </xf>
    <xf numFmtId="0" fontId="86" fillId="0" borderId="0" xfId="0" applyFont="1" applyAlignment="1">
      <alignment horizontal="right"/>
    </xf>
    <xf numFmtId="173" fontId="5" fillId="0" borderId="26" xfId="0" applyNumberFormat="1" applyFont="1" applyBorder="1" applyAlignment="1">
      <alignment horizontal="right" vertical="center" wrapText="1"/>
    </xf>
    <xf numFmtId="173" fontId="5" fillId="0" borderId="26" xfId="0" applyNumberFormat="1" applyFont="1" applyBorder="1" applyAlignment="1">
      <alignment horizontal="right" vertical="top" wrapText="1"/>
    </xf>
    <xf numFmtId="173" fontId="5" fillId="0" borderId="26" xfId="0" applyNumberFormat="1" applyFont="1" applyBorder="1" applyAlignment="1">
      <alignment vertical="top" wrapText="1"/>
    </xf>
    <xf numFmtId="0" fontId="8" fillId="9" borderId="84" xfId="0" applyFont="1" applyFill="1" applyBorder="1" applyAlignment="1" applyProtection="1">
      <alignment horizontal="left" vertical="center" wrapText="1"/>
    </xf>
    <xf numFmtId="0" fontId="5" fillId="9" borderId="79" xfId="0" applyFont="1" applyFill="1" applyBorder="1" applyAlignment="1" applyProtection="1">
      <alignment horizontal="left" vertical="center"/>
    </xf>
    <xf numFmtId="0" fontId="5" fillId="9" borderId="152" xfId="0" applyFont="1" applyFill="1" applyBorder="1" applyAlignment="1" applyProtection="1">
      <alignment horizontal="left" vertical="center"/>
    </xf>
    <xf numFmtId="0" fontId="5" fillId="0" borderId="154" xfId="0" applyFont="1" applyFill="1" applyBorder="1" applyAlignment="1" applyProtection="1">
      <alignment horizontal="left" vertical="center" wrapText="1"/>
    </xf>
    <xf numFmtId="0" fontId="5" fillId="0" borderId="155" xfId="0" applyFont="1" applyBorder="1" applyAlignment="1" applyProtection="1">
      <alignment horizontal="left" vertical="center" wrapText="1"/>
    </xf>
    <xf numFmtId="0" fontId="5" fillId="0" borderId="156" xfId="0" applyFont="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0" fontId="47" fillId="0" borderId="0" xfId="0" applyFont="1" applyFill="1" applyBorder="1" applyAlignment="1">
      <alignment horizontal="left" vertical="center"/>
    </xf>
    <xf numFmtId="0" fontId="47" fillId="0" borderId="5" xfId="0" applyFont="1" applyFill="1" applyBorder="1" applyAlignment="1">
      <alignment horizontal="left" vertical="center"/>
    </xf>
    <xf numFmtId="0" fontId="5" fillId="0" borderId="144" xfId="0" applyFont="1" applyFill="1" applyBorder="1" applyAlignment="1" applyProtection="1">
      <alignment horizontal="right" vertical="center"/>
    </xf>
    <xf numFmtId="0" fontId="0" fillId="0" borderId="83" xfId="0" applyBorder="1" applyAlignment="1">
      <alignment horizontal="right" vertical="center"/>
    </xf>
    <xf numFmtId="0" fontId="0" fillId="0" borderId="143" xfId="0" applyBorder="1" applyAlignment="1">
      <alignment horizontal="right" vertical="center"/>
    </xf>
    <xf numFmtId="0" fontId="11" fillId="0" borderId="46" xfId="0" applyFont="1" applyFill="1" applyBorder="1" applyAlignment="1">
      <alignment vertical="top" wrapText="1"/>
    </xf>
    <xf numFmtId="0" fontId="0" fillId="0" borderId="47" xfId="0" applyBorder="1" applyAlignment="1">
      <alignment vertical="top" wrapText="1"/>
    </xf>
    <xf numFmtId="0" fontId="0" fillId="0" borderId="10" xfId="0" applyBorder="1" applyAlignment="1">
      <alignment vertical="top" wrapText="1"/>
    </xf>
    <xf numFmtId="0" fontId="35" fillId="3" borderId="131" xfId="0" applyFont="1" applyFill="1" applyBorder="1" applyAlignment="1" applyProtection="1">
      <alignment horizontal="left" vertical="center" wrapText="1"/>
    </xf>
    <xf numFmtId="0" fontId="14" fillId="0" borderId="34" xfId="0" applyFont="1" applyBorder="1" applyAlignment="1" applyProtection="1">
      <alignment horizontal="left" vertical="center" wrapText="1"/>
    </xf>
    <xf numFmtId="0" fontId="14" fillId="0" borderId="34" xfId="0" applyFont="1" applyBorder="1" applyAlignment="1">
      <alignment vertical="center" wrapText="1"/>
    </xf>
    <xf numFmtId="0" fontId="14" fillId="0" borderId="103" xfId="0" applyFont="1" applyBorder="1" applyAlignment="1">
      <alignment vertical="center" wrapText="1"/>
    </xf>
    <xf numFmtId="0" fontId="5" fillId="0" borderId="101" xfId="0" applyFont="1" applyFill="1" applyBorder="1" applyAlignment="1" applyProtection="1">
      <alignment horizontal="left" vertical="center" wrapText="1"/>
    </xf>
    <xf numFmtId="0" fontId="5" fillId="0" borderId="37" xfId="0" applyFont="1" applyFill="1" applyBorder="1" applyAlignment="1" applyProtection="1">
      <alignment horizontal="left" vertical="center" wrapText="1"/>
    </xf>
    <xf numFmtId="0" fontId="14" fillId="0" borderId="37" xfId="0" applyFont="1" applyBorder="1" applyAlignment="1">
      <alignment horizontal="left" vertical="center" wrapText="1"/>
    </xf>
    <xf numFmtId="0" fontId="5" fillId="0" borderId="68" xfId="0" applyFont="1" applyBorder="1" applyAlignment="1" applyProtection="1">
      <alignment horizontal="left" vertical="center" wrapText="1"/>
    </xf>
    <xf numFmtId="0" fontId="5" fillId="0" borderId="47" xfId="0" applyFont="1" applyBorder="1" applyAlignment="1" applyProtection="1">
      <alignment horizontal="left" vertical="center" wrapText="1"/>
    </xf>
    <xf numFmtId="0" fontId="14" fillId="0" borderId="47" xfId="0" applyFont="1" applyBorder="1" applyAlignment="1">
      <alignment horizontal="left" vertical="center" wrapText="1"/>
    </xf>
    <xf numFmtId="0" fontId="5" fillId="0" borderId="11"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48" fillId="0" borderId="84" xfId="0" applyFont="1" applyFill="1" applyBorder="1" applyAlignment="1" applyProtection="1">
      <alignment horizontal="left" vertical="center" wrapText="1"/>
    </xf>
    <xf numFmtId="0" fontId="52" fillId="0" borderId="79" xfId="0" applyFont="1" applyFill="1" applyBorder="1" applyAlignment="1">
      <alignment horizontal="left" vertical="center" wrapText="1"/>
    </xf>
    <xf numFmtId="0" fontId="52" fillId="0" borderId="79" xfId="0" applyFont="1" applyBorder="1" applyAlignment="1">
      <alignment horizontal="left" vertical="center" wrapText="1"/>
    </xf>
    <xf numFmtId="0" fontId="52" fillId="0" borderId="152" xfId="0" applyFont="1" applyBorder="1" applyAlignment="1">
      <alignment horizontal="left" vertical="center" wrapText="1"/>
    </xf>
    <xf numFmtId="0" fontId="8" fillId="11" borderId="50" xfId="0" applyFont="1" applyFill="1" applyBorder="1" applyAlignment="1" applyProtection="1">
      <alignment horizontal="left" vertical="center" wrapText="1"/>
    </xf>
    <xf numFmtId="0" fontId="8" fillId="11" borderId="36" xfId="0" applyFont="1" applyFill="1" applyBorder="1" applyAlignment="1" applyProtection="1">
      <alignment horizontal="left" vertical="center" wrapText="1"/>
    </xf>
    <xf numFmtId="0" fontId="16" fillId="11" borderId="36" xfId="0" applyFont="1" applyFill="1" applyBorder="1" applyAlignment="1">
      <alignment horizontal="left" vertical="center" wrapText="1"/>
    </xf>
    <xf numFmtId="0" fontId="16" fillId="11" borderId="98" xfId="0" applyFont="1" applyFill="1" applyBorder="1" applyAlignment="1">
      <alignment horizontal="left" vertical="center" wrapText="1"/>
    </xf>
    <xf numFmtId="0" fontId="5" fillId="0" borderId="144" xfId="0" applyFont="1" applyFill="1" applyBorder="1" applyAlignment="1" applyProtection="1">
      <alignment horizontal="left" vertical="center" wrapText="1"/>
    </xf>
    <xf numFmtId="0" fontId="14" fillId="0" borderId="83" xfId="0" applyFont="1" applyBorder="1" applyAlignment="1">
      <alignment vertical="center" wrapText="1"/>
    </xf>
    <xf numFmtId="0" fontId="14" fillId="0" borderId="143" xfId="0" applyFont="1" applyBorder="1" applyAlignment="1">
      <alignment vertical="center" wrapText="1"/>
    </xf>
    <xf numFmtId="0" fontId="8" fillId="9" borderId="50" xfId="0" applyFont="1" applyFill="1" applyBorder="1" applyAlignment="1" applyProtection="1">
      <alignment horizontal="left" vertical="center" wrapText="1"/>
    </xf>
    <xf numFmtId="0" fontId="8" fillId="9" borderId="36" xfId="0" applyFont="1" applyFill="1" applyBorder="1" applyAlignment="1" applyProtection="1">
      <alignment horizontal="left" vertical="center" wrapText="1"/>
    </xf>
    <xf numFmtId="0" fontId="16" fillId="0" borderId="36" xfId="0" applyFont="1" applyBorder="1" applyAlignment="1">
      <alignment horizontal="left" vertical="center" wrapText="1"/>
    </xf>
    <xf numFmtId="0" fontId="16" fillId="0" borderId="98" xfId="0" applyFont="1" applyBorder="1" applyAlignment="1">
      <alignment horizontal="left" vertical="center" wrapText="1"/>
    </xf>
    <xf numFmtId="0" fontId="5" fillId="7" borderId="131" xfId="0" applyFont="1" applyFill="1" applyBorder="1" applyAlignment="1" applyProtection="1">
      <alignment horizontal="left" vertical="center" wrapText="1"/>
    </xf>
    <xf numFmtId="0" fontId="5" fillId="7" borderId="34" xfId="0" applyFont="1" applyFill="1" applyBorder="1" applyAlignment="1" applyProtection="1">
      <alignment horizontal="left" vertical="center" wrapText="1"/>
    </xf>
    <xf numFmtId="0" fontId="8" fillId="0" borderId="49" xfId="0" applyFont="1" applyFill="1" applyBorder="1" applyAlignment="1" applyProtection="1">
      <alignment horizontal="left" vertical="center" wrapText="1"/>
    </xf>
    <xf numFmtId="0" fontId="5" fillId="0" borderId="119" xfId="0" applyFont="1" applyBorder="1" applyAlignment="1" applyProtection="1">
      <alignment horizontal="left" vertical="center" wrapText="1"/>
    </xf>
    <xf numFmtId="0" fontId="5" fillId="0" borderId="119" xfId="0" applyFont="1" applyBorder="1" applyAlignment="1" applyProtection="1">
      <alignment vertical="center" wrapText="1"/>
    </xf>
    <xf numFmtId="0" fontId="5" fillId="0" borderId="68" xfId="0" applyFont="1" applyFill="1" applyBorder="1" applyAlignment="1" applyProtection="1">
      <alignment horizontal="left" vertical="center" wrapText="1"/>
    </xf>
    <xf numFmtId="0" fontId="5" fillId="0" borderId="47"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61" xfId="0" applyFont="1" applyFill="1" applyBorder="1" applyAlignment="1" applyProtection="1">
      <alignment horizontal="left" vertical="center" wrapText="1"/>
    </xf>
    <xf numFmtId="0" fontId="5" fillId="0" borderId="1" xfId="0" applyFont="1" applyBorder="1" applyAlignment="1" applyProtection="1">
      <alignment horizontal="left" vertical="center"/>
    </xf>
    <xf numFmtId="0" fontId="5" fillId="0" borderId="88" xfId="0" applyFont="1" applyBorder="1" applyAlignment="1" applyProtection="1">
      <alignment horizontal="left" vertical="center"/>
    </xf>
    <xf numFmtId="0" fontId="43" fillId="0" borderId="84" xfId="0" applyFont="1" applyFill="1" applyBorder="1" applyAlignment="1" applyProtection="1">
      <alignment horizontal="left" vertical="center" wrapText="1"/>
    </xf>
    <xf numFmtId="0" fontId="71" fillId="0" borderId="79" xfId="0" applyFont="1" applyBorder="1" applyAlignment="1">
      <alignment horizontal="left" vertical="center"/>
    </xf>
    <xf numFmtId="0" fontId="14" fillId="0" borderId="79" xfId="0" applyFont="1" applyBorder="1" applyAlignment="1">
      <alignment vertical="center"/>
    </xf>
    <xf numFmtId="0" fontId="8" fillId="11" borderId="153" xfId="0" applyFont="1" applyFill="1" applyBorder="1" applyAlignment="1" applyProtection="1">
      <alignment horizontal="left" vertical="center" wrapText="1"/>
    </xf>
    <xf numFmtId="0" fontId="8" fillId="11" borderId="139" xfId="0" applyFont="1" applyFill="1" applyBorder="1" applyAlignment="1" applyProtection="1">
      <alignment horizontal="left" vertical="center" wrapText="1"/>
    </xf>
    <xf numFmtId="0" fontId="54" fillId="3" borderId="131" xfId="0" applyFont="1" applyFill="1" applyBorder="1" applyAlignment="1" applyProtection="1">
      <alignment horizontal="center" vertical="center" wrapText="1"/>
    </xf>
    <xf numFmtId="0" fontId="65" fillId="0" borderId="34" xfId="0" applyFont="1" applyBorder="1" applyAlignment="1">
      <alignment horizontal="center" vertical="center" wrapText="1"/>
    </xf>
    <xf numFmtId="0" fontId="65" fillId="0" borderId="125" xfId="0" applyFont="1" applyBorder="1" applyAlignment="1">
      <alignment horizontal="center" vertical="center" wrapText="1"/>
    </xf>
    <xf numFmtId="0" fontId="16" fillId="2" borderId="150" xfId="0" applyFont="1" applyFill="1" applyBorder="1" applyAlignment="1" applyProtection="1">
      <alignment vertical="center"/>
      <protection locked="0"/>
    </xf>
    <xf numFmtId="0" fontId="16" fillId="2" borderId="151" xfId="0" applyFont="1" applyFill="1" applyBorder="1" applyAlignment="1" applyProtection="1">
      <alignment vertical="center"/>
      <protection locked="0"/>
    </xf>
    <xf numFmtId="0" fontId="43" fillId="4" borderId="2" xfId="0" applyFont="1" applyFill="1" applyBorder="1" applyAlignment="1" applyProtection="1">
      <alignment horizontal="center" vertical="center" wrapText="1"/>
    </xf>
    <xf numFmtId="0" fontId="14" fillId="0" borderId="2" xfId="0" applyFont="1" applyBorder="1" applyAlignment="1">
      <alignment horizontal="center" vertical="center" wrapText="1"/>
    </xf>
    <xf numFmtId="0" fontId="22" fillId="4" borderId="131" xfId="0" applyFont="1" applyFill="1" applyBorder="1" applyAlignment="1" applyProtection="1">
      <alignment vertical="center" wrapText="1"/>
    </xf>
    <xf numFmtId="0" fontId="78" fillId="0" borderId="34" xfId="0" applyFont="1" applyBorder="1" applyAlignment="1">
      <alignment wrapText="1"/>
    </xf>
    <xf numFmtId="0" fontId="78" fillId="0" borderId="125" xfId="0" applyFont="1" applyBorder="1" applyAlignment="1">
      <alignment wrapText="1"/>
    </xf>
    <xf numFmtId="1" fontId="43" fillId="0" borderId="19" xfId="0" applyNumberFormat="1" applyFont="1" applyBorder="1" applyAlignment="1">
      <alignment horizontal="right" vertical="center" wrapText="1"/>
    </xf>
    <xf numFmtId="0" fontId="0" fillId="0" borderId="15" xfId="0" applyBorder="1" applyAlignment="1">
      <alignment vertical="center" wrapText="1"/>
    </xf>
    <xf numFmtId="0" fontId="17" fillId="0" borderId="145" xfId="0" applyFont="1" applyFill="1" applyBorder="1" applyAlignment="1" applyProtection="1">
      <alignment horizontal="right" vertical="center"/>
    </xf>
    <xf numFmtId="0" fontId="17" fillId="0" borderId="146" xfId="0" applyFont="1" applyFill="1" applyBorder="1" applyAlignment="1" applyProtection="1">
      <alignment horizontal="right" vertical="center"/>
    </xf>
    <xf numFmtId="0" fontId="17" fillId="0" borderId="147" xfId="0" applyFont="1" applyFill="1" applyBorder="1" applyAlignment="1" applyProtection="1">
      <alignment horizontal="right" vertical="center"/>
    </xf>
    <xf numFmtId="0" fontId="17" fillId="0" borderId="24" xfId="0" applyFont="1" applyFill="1" applyBorder="1" applyAlignment="1" applyProtection="1">
      <alignment horizontal="right" vertical="center"/>
    </xf>
    <xf numFmtId="0" fontId="17" fillId="0" borderId="25" xfId="0" applyFont="1" applyFill="1" applyBorder="1" applyAlignment="1" applyProtection="1">
      <alignment horizontal="right" vertical="center"/>
    </xf>
    <xf numFmtId="0" fontId="17" fillId="0" borderId="126" xfId="0" applyFont="1" applyFill="1" applyBorder="1" applyAlignment="1" applyProtection="1">
      <alignment horizontal="right" vertical="center"/>
    </xf>
    <xf numFmtId="0" fontId="35" fillId="3" borderId="148" xfId="0" applyFont="1" applyFill="1" applyBorder="1" applyAlignment="1" applyProtection="1">
      <alignment horizontal="center" vertical="center" wrapText="1"/>
    </xf>
    <xf numFmtId="0" fontId="32" fillId="3" borderId="85" xfId="0" applyFont="1" applyFill="1" applyBorder="1" applyAlignment="1" applyProtection="1">
      <alignment horizontal="center" vertical="center" wrapText="1"/>
    </xf>
    <xf numFmtId="0" fontId="32" fillId="3" borderId="104" xfId="0" applyFont="1" applyFill="1" applyBorder="1" applyAlignment="1" applyProtection="1">
      <alignment horizontal="center" vertical="center" wrapText="1"/>
    </xf>
    <xf numFmtId="0" fontId="5" fillId="0" borderId="5" xfId="0" applyFont="1" applyBorder="1" applyAlignment="1" applyProtection="1">
      <alignment horizontal="left" vertical="center" wrapText="1"/>
    </xf>
    <xf numFmtId="0" fontId="22" fillId="0" borderId="50" xfId="0" applyFont="1" applyFill="1" applyBorder="1" applyAlignment="1" applyProtection="1">
      <alignment horizontal="right" vertical="center"/>
    </xf>
    <xf numFmtId="0" fontId="78" fillId="0" borderId="36" xfId="0" applyFont="1" applyBorder="1" applyAlignment="1">
      <alignment horizontal="right"/>
    </xf>
    <xf numFmtId="0" fontId="0" fillId="0" borderId="98" xfId="0" applyBorder="1" applyAlignment="1">
      <alignment horizontal="right"/>
    </xf>
    <xf numFmtId="0" fontId="29" fillId="2" borderId="46" xfId="0" applyFont="1" applyFill="1" applyBorder="1" applyAlignment="1" applyProtection="1">
      <alignment horizontal="right" vertical="center"/>
      <protection locked="0"/>
    </xf>
    <xf numFmtId="0" fontId="14" fillId="0" borderId="47" xfId="0" applyFont="1" applyBorder="1" applyAlignment="1">
      <alignment horizontal="right" vertical="center"/>
    </xf>
    <xf numFmtId="0" fontId="14" fillId="0" borderId="10" xfId="0" applyFont="1" applyBorder="1" applyAlignment="1">
      <alignment horizontal="right" vertical="center"/>
    </xf>
    <xf numFmtId="0" fontId="40" fillId="0" borderId="28" xfId="0" applyFont="1" applyBorder="1" applyAlignment="1" applyProtection="1">
      <alignment vertical="center" wrapText="1"/>
    </xf>
    <xf numFmtId="0" fontId="40" fillId="0" borderId="0" xfId="0" applyFont="1" applyBorder="1" applyAlignment="1">
      <alignment vertical="center" wrapText="1"/>
    </xf>
    <xf numFmtId="0" fontId="40" fillId="0" borderId="28" xfId="0" applyFont="1" applyBorder="1" applyAlignment="1">
      <alignment vertical="center" wrapText="1"/>
    </xf>
    <xf numFmtId="49" fontId="18" fillId="2" borderId="46" xfId="0" applyNumberFormat="1" applyFont="1" applyFill="1" applyBorder="1" applyAlignment="1" applyProtection="1">
      <alignment vertical="center"/>
      <protection locked="0"/>
    </xf>
    <xf numFmtId="49" fontId="17" fillId="2" borderId="47" xfId="0" applyNumberFormat="1" applyFont="1" applyFill="1" applyBorder="1" applyAlignment="1" applyProtection="1">
      <alignment vertical="center"/>
      <protection locked="0"/>
    </xf>
    <xf numFmtId="49" fontId="17" fillId="2" borderId="60" xfId="0" applyNumberFormat="1" applyFont="1" applyFill="1" applyBorder="1" applyAlignment="1" applyProtection="1">
      <alignment vertical="center"/>
      <protection locked="0"/>
    </xf>
    <xf numFmtId="49" fontId="18" fillId="2" borderId="149" xfId="0" applyNumberFormat="1" applyFont="1" applyFill="1" applyBorder="1" applyAlignment="1" applyProtection="1">
      <alignment vertical="center"/>
      <protection locked="0"/>
    </xf>
    <xf numFmtId="49" fontId="17" fillId="2" borderId="1" xfId="0" applyNumberFormat="1" applyFont="1" applyFill="1" applyBorder="1" applyAlignment="1" applyProtection="1">
      <alignment vertical="center"/>
      <protection locked="0"/>
    </xf>
    <xf numFmtId="49" fontId="17" fillId="2" borderId="124" xfId="0" applyNumberFormat="1" applyFont="1" applyFill="1" applyBorder="1" applyAlignment="1" applyProtection="1">
      <alignment vertical="center"/>
      <protection locked="0"/>
    </xf>
    <xf numFmtId="0" fontId="18" fillId="0" borderId="46" xfId="0" applyFont="1" applyFill="1" applyBorder="1" applyAlignment="1" applyProtection="1">
      <alignment horizontal="right" vertical="center"/>
    </xf>
    <xf numFmtId="0" fontId="18" fillId="0" borderId="10" xfId="0" applyFont="1" applyFill="1" applyBorder="1" applyAlignment="1" applyProtection="1">
      <alignment horizontal="right" vertical="center"/>
    </xf>
    <xf numFmtId="49" fontId="18" fillId="2" borderId="46" xfId="0" applyNumberFormat="1" applyFont="1" applyFill="1" applyBorder="1" applyAlignment="1" applyProtection="1">
      <alignment vertical="center" wrapText="1"/>
      <protection locked="0"/>
    </xf>
    <xf numFmtId="49" fontId="17" fillId="2" borderId="47" xfId="0" applyNumberFormat="1" applyFont="1" applyFill="1" applyBorder="1" applyAlignment="1" applyProtection="1">
      <alignment vertical="center" wrapText="1"/>
      <protection locked="0"/>
    </xf>
    <xf numFmtId="49" fontId="17" fillId="2" borderId="10" xfId="0" applyNumberFormat="1" applyFont="1" applyFill="1" applyBorder="1" applyAlignment="1" applyProtection="1">
      <alignment vertical="center" wrapText="1"/>
      <protection locked="0"/>
    </xf>
    <xf numFmtId="49" fontId="18" fillId="2" borderId="27" xfId="0" applyNumberFormat="1" applyFont="1" applyFill="1" applyBorder="1" applyAlignment="1" applyProtection="1">
      <alignment vertical="center"/>
      <protection locked="0"/>
    </xf>
    <xf numFmtId="49" fontId="17" fillId="2" borderId="23" xfId="0" applyNumberFormat="1" applyFont="1" applyFill="1" applyBorder="1" applyAlignment="1" applyProtection="1">
      <alignment vertical="center"/>
      <protection locked="0"/>
    </xf>
    <xf numFmtId="49" fontId="17" fillId="2" borderId="45" xfId="0" applyNumberFormat="1" applyFont="1" applyFill="1" applyBorder="1" applyAlignment="1" applyProtection="1">
      <alignment vertical="center"/>
      <protection locked="0"/>
    </xf>
    <xf numFmtId="0" fontId="0" fillId="2" borderId="41" xfId="0" applyFill="1" applyBorder="1" applyAlignment="1">
      <alignment horizontal="left" wrapText="1"/>
    </xf>
    <xf numFmtId="0" fontId="0" fillId="0" borderId="41" xfId="0" applyBorder="1" applyAlignment="1">
      <alignment horizontal="left" wrapText="1"/>
    </xf>
    <xf numFmtId="0" fontId="0" fillId="0" borderId="56" xfId="0" applyBorder="1" applyAlignment="1">
      <alignment horizontal="left" wrapText="1"/>
    </xf>
    <xf numFmtId="0" fontId="0" fillId="0" borderId="15" xfId="0" applyBorder="1" applyAlignment="1">
      <alignment horizontal="left" wrapText="1"/>
    </xf>
    <xf numFmtId="0" fontId="0" fillId="0" borderId="20" xfId="0" applyBorder="1" applyAlignment="1">
      <alignment horizontal="left" wrapText="1"/>
    </xf>
    <xf numFmtId="0" fontId="87" fillId="0" borderId="2" xfId="0" applyFont="1" applyBorder="1" applyAlignment="1">
      <alignment horizontal="center" vertical="center"/>
    </xf>
    <xf numFmtId="0" fontId="88" fillId="0" borderId="2" xfId="0" applyFont="1" applyBorder="1" applyAlignment="1">
      <alignment horizontal="center" vertical="center"/>
    </xf>
    <xf numFmtId="0" fontId="89" fillId="0" borderId="2" xfId="0" applyFont="1" applyBorder="1" applyAlignment="1"/>
    <xf numFmtId="0" fontId="55" fillId="0" borderId="2" xfId="0" applyFont="1" applyBorder="1" applyAlignment="1" applyProtection="1">
      <alignment horizontal="center" vertical="center" wrapText="1"/>
    </xf>
    <xf numFmtId="0" fontId="50" fillId="0" borderId="2" xfId="0" applyFont="1" applyBorder="1" applyAlignment="1" applyProtection="1">
      <alignment horizontal="center" vertical="center" wrapText="1"/>
    </xf>
    <xf numFmtId="0" fontId="50" fillId="0" borderId="2" xfId="0" applyFont="1" applyBorder="1" applyAlignment="1">
      <alignment vertical="center" wrapText="1"/>
    </xf>
    <xf numFmtId="0" fontId="74" fillId="0" borderId="2" xfId="0" applyFont="1" applyBorder="1" applyAlignment="1">
      <alignment vertical="center" wrapText="1"/>
    </xf>
    <xf numFmtId="0" fontId="74" fillId="0" borderId="31" xfId="0" applyFont="1" applyBorder="1" applyAlignment="1">
      <alignment vertical="center" wrapText="1"/>
    </xf>
    <xf numFmtId="0" fontId="76" fillId="0" borderId="0" xfId="0" applyFont="1" applyBorder="1" applyAlignment="1">
      <alignment horizontal="center" vertical="center"/>
    </xf>
    <xf numFmtId="0" fontId="0" fillId="0" borderId="0" xfId="0" applyBorder="1" applyAlignment="1">
      <alignment horizontal="center" vertical="center"/>
    </xf>
    <xf numFmtId="0" fontId="76" fillId="0" borderId="0" xfId="0" applyFont="1" applyBorder="1" applyAlignment="1" applyProtection="1">
      <alignment horizontal="center" vertical="center" wrapText="1"/>
      <protection locked="0"/>
    </xf>
    <xf numFmtId="0" fontId="85" fillId="0" borderId="0" xfId="0" applyFont="1" applyAlignment="1" applyProtection="1">
      <alignment horizontal="center" vertical="center" wrapText="1"/>
      <protection locked="0"/>
    </xf>
    <xf numFmtId="0" fontId="0" fillId="0" borderId="0" xfId="0" applyAlignment="1">
      <alignment wrapText="1"/>
    </xf>
    <xf numFmtId="9" fontId="6" fillId="0" borderId="11" xfId="0" applyNumberFormat="1" applyFont="1" applyFill="1" applyBorder="1" applyAlignment="1" applyProtection="1">
      <alignment horizontal="left" vertical="center" wrapText="1"/>
    </xf>
    <xf numFmtId="0" fontId="14" fillId="0" borderId="0" xfId="0" applyFont="1" applyBorder="1" applyAlignment="1">
      <alignment horizontal="left" vertical="center" wrapText="1"/>
    </xf>
    <xf numFmtId="0" fontId="14" fillId="0" borderId="0" xfId="0" applyFont="1" applyBorder="1" applyAlignment="1" applyProtection="1">
      <alignment vertical="center" wrapText="1"/>
    </xf>
    <xf numFmtId="0" fontId="14" fillId="0" borderId="0" xfId="0" applyFont="1" applyBorder="1" applyAlignment="1">
      <alignment vertical="center"/>
    </xf>
    <xf numFmtId="0" fontId="14" fillId="0" borderId="11" xfId="0" applyFont="1" applyBorder="1" applyAlignment="1">
      <alignment vertical="center"/>
    </xf>
    <xf numFmtId="49" fontId="45" fillId="10" borderId="34" xfId="0" applyNumberFormat="1" applyFont="1" applyFill="1" applyBorder="1" applyAlignment="1" applyProtection="1">
      <alignment vertical="center"/>
    </xf>
    <xf numFmtId="0" fontId="45" fillId="10" borderId="125" xfId="0" applyFont="1" applyFill="1" applyBorder="1" applyAlignment="1">
      <alignment vertical="center"/>
    </xf>
    <xf numFmtId="9" fontId="5" fillId="0" borderId="11" xfId="0" applyNumberFormat="1" applyFont="1" applyFill="1" applyBorder="1" applyAlignment="1" applyProtection="1">
      <alignment vertical="center" wrapText="1"/>
    </xf>
    <xf numFmtId="0" fontId="14" fillId="0" borderId="11" xfId="0" applyFont="1" applyBorder="1" applyAlignment="1">
      <alignment vertical="center" wrapText="1"/>
    </xf>
    <xf numFmtId="0" fontId="18" fillId="0" borderId="159" xfId="0" applyFont="1" applyFill="1" applyBorder="1" applyAlignment="1" applyProtection="1">
      <alignment horizontal="right" vertical="center"/>
    </xf>
    <xf numFmtId="0" fontId="17" fillId="0" borderId="15" xfId="0" applyFont="1" applyBorder="1" applyAlignment="1" applyProtection="1">
      <alignment horizontal="right" vertical="center"/>
    </xf>
    <xf numFmtId="0" fontId="17" fillId="0" borderId="69" xfId="0" applyFont="1" applyBorder="1" applyAlignment="1" applyProtection="1">
      <alignment horizontal="right" vertical="center"/>
    </xf>
    <xf numFmtId="1" fontId="37" fillId="0" borderId="0" xfId="0" applyNumberFormat="1" applyFont="1" applyBorder="1" applyAlignment="1" applyProtection="1">
      <alignment horizontal="left" vertical="center"/>
    </xf>
    <xf numFmtId="0" fontId="0" fillId="0" borderId="0" xfId="0" applyBorder="1" applyAlignment="1">
      <alignment horizontal="left" vertical="center"/>
    </xf>
    <xf numFmtId="0" fontId="18" fillId="0" borderId="19" xfId="0" applyFont="1" applyBorder="1" applyAlignment="1">
      <alignment horizontal="right" vertical="center" wrapText="1"/>
    </xf>
    <xf numFmtId="0" fontId="18" fillId="0" borderId="15" xfId="0" applyFont="1" applyBorder="1" applyAlignment="1">
      <alignment horizontal="right" vertical="center" wrapText="1"/>
    </xf>
    <xf numFmtId="44" fontId="18" fillId="0" borderId="22" xfId="0" applyNumberFormat="1" applyFont="1" applyBorder="1" applyAlignment="1" applyProtection="1">
      <alignment horizontal="right" vertical="center"/>
    </xf>
    <xf numFmtId="44" fontId="0" fillId="0" borderId="8" xfId="0" applyNumberFormat="1" applyBorder="1" applyAlignment="1">
      <alignment vertical="center"/>
    </xf>
    <xf numFmtId="44" fontId="18" fillId="0" borderId="159" xfId="0" applyNumberFormat="1" applyFont="1" applyBorder="1" applyAlignment="1" applyProtection="1">
      <alignment horizontal="right" vertical="center"/>
    </xf>
    <xf numFmtId="44" fontId="0" fillId="0" borderId="69" xfId="0" applyNumberFormat="1" applyBorder="1" applyAlignment="1">
      <alignment vertical="center"/>
    </xf>
    <xf numFmtId="165" fontId="27" fillId="0" borderId="15" xfId="0" applyNumberFormat="1" applyFont="1" applyFill="1" applyBorder="1" applyAlignment="1" applyProtection="1">
      <alignment horizontal="right" vertical="center"/>
    </xf>
    <xf numFmtId="0" fontId="27" fillId="0" borderId="15" xfId="0" applyFont="1" applyBorder="1" applyAlignment="1" applyProtection="1">
      <alignment horizontal="right" vertical="center"/>
    </xf>
    <xf numFmtId="0" fontId="18" fillId="0" borderId="15" xfId="0" applyFont="1" applyBorder="1" applyAlignment="1">
      <alignment vertical="center"/>
    </xf>
    <xf numFmtId="177" fontId="37" fillId="0" borderId="0" xfId="0" applyNumberFormat="1" applyFont="1" applyBorder="1" applyAlignment="1" applyProtection="1">
      <alignment horizontal="left" vertical="center"/>
    </xf>
    <xf numFmtId="177" fontId="14" fillId="0" borderId="0" xfId="0" applyNumberFormat="1" applyFont="1" applyBorder="1" applyAlignment="1">
      <alignment horizontal="left" vertical="center"/>
    </xf>
    <xf numFmtId="0" fontId="14" fillId="0" borderId="0" xfId="0" applyNumberFormat="1" applyFont="1" applyBorder="1" applyAlignment="1" applyProtection="1">
      <alignment vertical="center"/>
    </xf>
    <xf numFmtId="0" fontId="14" fillId="0" borderId="0" xfId="0" applyNumberFormat="1" applyFont="1" applyBorder="1" applyAlignment="1">
      <alignment vertical="center"/>
    </xf>
    <xf numFmtId="1" fontId="38" fillId="0" borderId="0" xfId="0" applyNumberFormat="1" applyFont="1" applyBorder="1" applyAlignment="1" applyProtection="1">
      <alignment horizontal="left" vertical="center"/>
    </xf>
    <xf numFmtId="1" fontId="14" fillId="0" borderId="0" xfId="0" applyNumberFormat="1" applyFont="1" applyBorder="1" applyAlignment="1">
      <alignment vertical="center"/>
    </xf>
    <xf numFmtId="165" fontId="27" fillId="0" borderId="36" xfId="0" applyNumberFormat="1" applyFont="1" applyFill="1" applyBorder="1" applyAlignment="1" applyProtection="1">
      <alignment horizontal="right" vertical="center"/>
    </xf>
    <xf numFmtId="0" fontId="27" fillId="0" borderId="36" xfId="0" applyFont="1" applyBorder="1" applyAlignment="1" applyProtection="1">
      <alignment horizontal="right" vertical="center"/>
    </xf>
    <xf numFmtId="0" fontId="18" fillId="0" borderId="36" xfId="0" applyFont="1" applyBorder="1" applyAlignment="1">
      <alignment vertical="center"/>
    </xf>
    <xf numFmtId="9" fontId="6" fillId="0" borderId="2" xfId="0" applyNumberFormat="1" applyFont="1" applyFill="1" applyBorder="1" applyAlignment="1" applyProtection="1">
      <alignment vertical="center"/>
    </xf>
    <xf numFmtId="0" fontId="14" fillId="0" borderId="2" xfId="0" applyFont="1" applyBorder="1" applyAlignment="1">
      <alignment vertical="center"/>
    </xf>
    <xf numFmtId="9" fontId="33" fillId="0" borderId="11" xfId="0" applyNumberFormat="1" applyFont="1" applyFill="1" applyBorder="1" applyAlignment="1" applyProtection="1">
      <alignment vertical="center" wrapText="1"/>
    </xf>
    <xf numFmtId="0" fontId="16" fillId="0" borderId="0" xfId="0" applyFont="1" applyBorder="1" applyAlignment="1">
      <alignment vertical="center" wrapText="1"/>
    </xf>
    <xf numFmtId="0" fontId="46" fillId="0" borderId="36" xfId="0" applyFont="1" applyFill="1" applyBorder="1" applyAlignment="1" applyProtection="1">
      <alignment horizontal="right" vertical="center"/>
    </xf>
    <xf numFmtId="0" fontId="14" fillId="0" borderId="36" xfId="0" applyFont="1" applyBorder="1" applyAlignment="1">
      <alignment horizontal="right" vertical="center"/>
    </xf>
    <xf numFmtId="0" fontId="37" fillId="0" borderId="0" xfId="0" quotePrefix="1"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66" fillId="0" borderId="15" xfId="13" applyNumberFormat="1" applyFont="1" applyFill="1" applyBorder="1" applyAlignment="1" applyProtection="1">
      <alignment horizontal="left" vertical="center" wrapText="1"/>
      <protection hidden="1"/>
    </xf>
    <xf numFmtId="0" fontId="14" fillId="0" borderId="15" xfId="0" applyNumberFormat="1" applyFont="1" applyBorder="1" applyAlignment="1">
      <alignment horizontal="left" vertical="center" wrapText="1"/>
    </xf>
    <xf numFmtId="0" fontId="6" fillId="2" borderId="157" xfId="0" applyFont="1" applyFill="1" applyBorder="1" applyAlignment="1" applyProtection="1">
      <alignment horizontal="center" vertical="center" wrapText="1"/>
      <protection locked="0"/>
    </xf>
    <xf numFmtId="165" fontId="27" fillId="0" borderId="36" xfId="0" applyNumberFormat="1" applyFont="1" applyFill="1" applyBorder="1" applyAlignment="1" applyProtection="1">
      <alignment horizontal="left" vertical="center"/>
    </xf>
    <xf numFmtId="0" fontId="27" fillId="0" borderId="36" xfId="0" applyFont="1" applyBorder="1" applyAlignment="1" applyProtection="1">
      <alignment horizontal="left" vertical="center"/>
    </xf>
    <xf numFmtId="0" fontId="18" fillId="0" borderId="36" xfId="0" applyFont="1" applyBorder="1" applyAlignment="1">
      <alignment horizontal="left" vertical="center"/>
    </xf>
    <xf numFmtId="0" fontId="6" fillId="2" borderId="158" xfId="0" applyFont="1" applyFill="1" applyBorder="1" applyAlignment="1" applyProtection="1">
      <alignment horizontal="center" vertical="center" wrapText="1"/>
      <protection locked="0"/>
    </xf>
    <xf numFmtId="0" fontId="37" fillId="0" borderId="0" xfId="0" applyNumberFormat="1" applyFont="1" applyBorder="1" applyAlignment="1" applyProtection="1">
      <alignment horizontal="left" vertical="center"/>
    </xf>
    <xf numFmtId="0" fontId="14" fillId="0" borderId="2" xfId="0" applyFont="1" applyBorder="1" applyAlignment="1">
      <alignment horizontal="left" vertical="center"/>
    </xf>
    <xf numFmtId="0" fontId="14" fillId="0" borderId="31" xfId="0" applyFont="1" applyBorder="1" applyAlignment="1">
      <alignment vertical="center"/>
    </xf>
    <xf numFmtId="0" fontId="18" fillId="0" borderId="22" xfId="0" applyFont="1" applyFill="1" applyBorder="1" applyAlignment="1" applyProtection="1">
      <alignment horizontal="right" vertical="center"/>
    </xf>
    <xf numFmtId="0" fontId="14" fillId="0" borderId="2" xfId="0" applyFont="1" applyBorder="1" applyAlignment="1">
      <alignment horizontal="right" vertical="center"/>
    </xf>
    <xf numFmtId="0" fontId="14" fillId="0" borderId="8" xfId="0" applyFont="1" applyBorder="1" applyAlignment="1">
      <alignment horizontal="right" vertical="center"/>
    </xf>
    <xf numFmtId="177" fontId="35" fillId="0" borderId="0" xfId="0" applyNumberFormat="1" applyFont="1" applyBorder="1" applyAlignment="1" applyProtection="1">
      <alignment vertical="center"/>
    </xf>
    <xf numFmtId="0" fontId="18" fillId="0" borderId="21" xfId="0" applyFont="1" applyBorder="1" applyAlignment="1" applyProtection="1">
      <alignment horizontal="right" vertical="center" wrapText="1"/>
    </xf>
    <xf numFmtId="0" fontId="14" fillId="0" borderId="2" xfId="0" applyFont="1" applyBorder="1" applyAlignment="1">
      <alignment horizontal="right" vertical="center" wrapText="1"/>
    </xf>
    <xf numFmtId="0" fontId="18" fillId="0" borderId="21" xfId="0" applyFont="1" applyBorder="1" applyAlignment="1">
      <alignment horizontal="left" vertical="center"/>
    </xf>
    <xf numFmtId="0" fontId="18" fillId="0" borderId="2" xfId="0" applyFont="1" applyBorder="1" applyAlignment="1">
      <alignment horizontal="left" vertical="center"/>
    </xf>
    <xf numFmtId="0" fontId="64" fillId="0" borderId="2" xfId="0" applyFont="1" applyBorder="1" applyAlignment="1">
      <alignment horizontal="left" vertical="center"/>
    </xf>
    <xf numFmtId="49" fontId="37" fillId="0" borderId="0" xfId="0" applyNumberFormat="1" applyFont="1" applyBorder="1" applyAlignment="1" applyProtection="1">
      <alignment horizontal="left" vertical="center"/>
    </xf>
    <xf numFmtId="0" fontId="37" fillId="0" borderId="0" xfId="0" applyFont="1" applyBorder="1" applyAlignment="1" applyProtection="1">
      <alignment horizontal="left" vertical="center"/>
    </xf>
    <xf numFmtId="0" fontId="14" fillId="0" borderId="0" xfId="0" applyFont="1" applyBorder="1" applyAlignment="1">
      <alignment horizontal="left" vertical="center"/>
    </xf>
    <xf numFmtId="0" fontId="5" fillId="0" borderId="26" xfId="0" applyFont="1" applyBorder="1" applyAlignment="1">
      <alignment horizontal="center"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10" xfId="0" applyFont="1" applyBorder="1" applyAlignment="1">
      <alignment horizontal="left" vertical="center" wrapText="1"/>
    </xf>
    <xf numFmtId="0" fontId="43" fillId="0" borderId="21" xfId="0" applyFont="1" applyBorder="1" applyAlignment="1">
      <alignment vertical="center"/>
    </xf>
    <xf numFmtId="0" fontId="69" fillId="0" borderId="2" xfId="0" applyFont="1" applyBorder="1" applyAlignment="1">
      <alignment vertical="center"/>
    </xf>
    <xf numFmtId="0" fontId="0" fillId="0" borderId="2" xfId="0" applyBorder="1" applyAlignment="1">
      <alignment vertical="center"/>
    </xf>
    <xf numFmtId="49" fontId="50" fillId="0" borderId="0" xfId="0" applyNumberFormat="1" applyFont="1" applyBorder="1" applyAlignment="1">
      <alignment vertical="center"/>
    </xf>
    <xf numFmtId="0" fontId="50" fillId="0" borderId="0" xfId="0" applyFont="1" applyBorder="1" applyAlignment="1">
      <alignment vertical="center"/>
    </xf>
    <xf numFmtId="0" fontId="8" fillId="0" borderId="11" xfId="0" applyFont="1" applyFill="1" applyBorder="1" applyAlignment="1" applyProtection="1">
      <alignment horizontal="left" vertical="center" wrapText="1"/>
    </xf>
    <xf numFmtId="0" fontId="14" fillId="0" borderId="5" xfId="0" applyFont="1" applyBorder="1" applyAlignment="1">
      <alignment vertical="center"/>
    </xf>
    <xf numFmtId="0" fontId="14" fillId="0" borderId="98" xfId="0" applyFont="1" applyBorder="1" applyAlignment="1">
      <alignment horizontal="left" vertical="center"/>
    </xf>
    <xf numFmtId="0" fontId="35" fillId="3" borderId="131" xfId="0" applyFont="1" applyFill="1" applyBorder="1" applyAlignment="1" applyProtection="1">
      <alignment horizontal="center" vertical="center" wrapText="1"/>
    </xf>
    <xf numFmtId="0" fontId="35" fillId="3" borderId="34" xfId="0" applyFont="1" applyFill="1" applyBorder="1" applyAlignment="1" applyProtection="1">
      <alignment horizontal="center" vertical="center" wrapText="1"/>
    </xf>
    <xf numFmtId="0" fontId="14" fillId="0" borderId="103" xfId="0" applyFont="1" applyBorder="1" applyAlignment="1">
      <alignment horizontal="center" vertical="center" wrapText="1"/>
    </xf>
    <xf numFmtId="0" fontId="70" fillId="0" borderId="11" xfId="0" applyFont="1" applyBorder="1" applyAlignment="1">
      <alignment horizontal="left" vertical="center"/>
    </xf>
    <xf numFmtId="0" fontId="70" fillId="0" borderId="0" xfId="0" applyFont="1" applyBorder="1" applyAlignment="1">
      <alignment horizontal="left" vertical="center"/>
    </xf>
    <xf numFmtId="0" fontId="70" fillId="0" borderId="17" xfId="0" applyFont="1" applyBorder="1" applyAlignment="1">
      <alignment horizontal="left" vertical="center"/>
    </xf>
    <xf numFmtId="0" fontId="70" fillId="0" borderId="11" xfId="0" applyNumberFormat="1" applyFont="1" applyBorder="1" applyAlignment="1">
      <alignment horizontal="left" vertical="center"/>
    </xf>
    <xf numFmtId="0" fontId="54" fillId="0" borderId="148" xfId="0" applyFont="1" applyFill="1" applyBorder="1" applyAlignment="1" applyProtection="1">
      <alignment horizontal="left" vertical="center" wrapText="1"/>
    </xf>
    <xf numFmtId="0" fontId="72" fillId="0" borderId="85" xfId="0" applyFont="1" applyBorder="1" applyAlignment="1">
      <alignment vertical="center"/>
    </xf>
    <xf numFmtId="0" fontId="8" fillId="0" borderId="68" xfId="0" applyFont="1" applyFill="1" applyBorder="1" applyAlignment="1" applyProtection="1">
      <alignment horizontal="left" vertical="center" wrapText="1"/>
    </xf>
    <xf numFmtId="0" fontId="14" fillId="0" borderId="47" xfId="0" applyFont="1" applyBorder="1" applyAlignment="1">
      <alignment vertical="center"/>
    </xf>
    <xf numFmtId="0" fontId="14" fillId="0" borderId="10" xfId="0" applyFont="1" applyBorder="1" applyAlignment="1">
      <alignment vertical="center"/>
    </xf>
    <xf numFmtId="0" fontId="5" fillId="9" borderId="36" xfId="0" applyFont="1" applyFill="1" applyBorder="1" applyAlignment="1" applyProtection="1">
      <alignment horizontal="left" vertical="center" wrapText="1"/>
    </xf>
    <xf numFmtId="0" fontId="14" fillId="0" borderId="36" xfId="0" applyFont="1" applyBorder="1" applyAlignment="1">
      <alignment horizontal="left" vertical="center" wrapText="1"/>
    </xf>
    <xf numFmtId="0" fontId="14" fillId="0" borderId="98" xfId="0" applyFont="1" applyBorder="1" applyAlignment="1">
      <alignment horizontal="left" vertical="center" wrapText="1"/>
    </xf>
    <xf numFmtId="0" fontId="5" fillId="7" borderId="81" xfId="0" applyFont="1" applyFill="1" applyBorder="1" applyAlignment="1" applyProtection="1">
      <alignment horizontal="left" vertical="center" wrapText="1"/>
    </xf>
    <xf numFmtId="0" fontId="5" fillId="7" borderId="82" xfId="0" applyFont="1" applyFill="1" applyBorder="1" applyAlignment="1" applyProtection="1">
      <alignment horizontal="left" vertical="center" wrapText="1"/>
    </xf>
    <xf numFmtId="0" fontId="8" fillId="0" borderId="54" xfId="0" applyFont="1" applyFill="1" applyBorder="1" applyAlignment="1" applyProtection="1">
      <alignment horizontal="left" vertical="center" wrapText="1"/>
    </xf>
    <xf numFmtId="0" fontId="8" fillId="0" borderId="26" xfId="0" applyFont="1" applyBorder="1" applyAlignment="1" applyProtection="1">
      <alignment horizontal="left" vertical="center" wrapText="1"/>
    </xf>
    <xf numFmtId="0" fontId="8" fillId="0" borderId="26" xfId="0" applyFont="1" applyBorder="1" applyAlignment="1">
      <alignment horizontal="left" vertical="center" wrapText="1"/>
    </xf>
    <xf numFmtId="0" fontId="8" fillId="0" borderId="101" xfId="0" applyFont="1" applyFill="1" applyBorder="1" applyAlignment="1" applyProtection="1">
      <alignment horizontal="left" vertical="center" wrapText="1"/>
    </xf>
    <xf numFmtId="0" fontId="5" fillId="0" borderId="37" xfId="0" applyFont="1" applyBorder="1" applyAlignment="1">
      <alignment horizontal="left" vertical="center" wrapText="1"/>
    </xf>
    <xf numFmtId="0" fontId="14" fillId="0" borderId="34" xfId="0" applyFont="1" applyBorder="1" applyAlignment="1" applyProtection="1">
      <alignment horizontal="center" vertical="center" wrapText="1"/>
    </xf>
    <xf numFmtId="0" fontId="14" fillId="0" borderId="34" xfId="0" applyFont="1" applyBorder="1" applyAlignment="1">
      <alignment horizontal="center" vertical="center" wrapText="1"/>
    </xf>
    <xf numFmtId="0" fontId="58" fillId="0" borderId="11" xfId="0" applyFont="1" applyBorder="1" applyAlignment="1" applyProtection="1">
      <alignment horizontal="right" vertical="center"/>
    </xf>
    <xf numFmtId="0" fontId="14" fillId="0" borderId="0" xfId="0" applyFont="1" applyBorder="1" applyAlignment="1" applyProtection="1">
      <alignment vertical="center"/>
    </xf>
    <xf numFmtId="0" fontId="58" fillId="0" borderId="84" xfId="0" applyFont="1" applyBorder="1" applyAlignment="1" applyProtection="1">
      <alignment horizontal="right" vertical="center" wrapText="1"/>
    </xf>
    <xf numFmtId="0" fontId="58" fillId="0" borderId="79" xfId="0" applyFont="1" applyBorder="1" applyAlignment="1">
      <alignment horizontal="right" vertical="center"/>
    </xf>
    <xf numFmtId="0" fontId="5" fillId="0" borderId="0" xfId="0" applyFont="1" applyBorder="1" applyAlignment="1" applyProtection="1">
      <alignment vertical="center" wrapText="1"/>
    </xf>
    <xf numFmtId="0" fontId="5" fillId="0" borderId="11" xfId="0" applyFont="1" applyBorder="1" applyAlignment="1" applyProtection="1">
      <alignment vertical="center" wrapText="1"/>
    </xf>
    <xf numFmtId="0" fontId="8" fillId="0" borderId="21"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9" xfId="0" applyFont="1" applyBorder="1" applyAlignment="1" applyProtection="1">
      <alignment vertical="center" wrapText="1"/>
    </xf>
    <xf numFmtId="0" fontId="5" fillId="0" borderId="15" xfId="0" applyFont="1" applyBorder="1" applyAlignment="1" applyProtection="1">
      <alignment vertical="center" wrapText="1"/>
    </xf>
    <xf numFmtId="0" fontId="8" fillId="0" borderId="15" xfId="0" applyFont="1" applyFill="1" applyBorder="1" applyAlignment="1" applyProtection="1">
      <alignment horizontal="right" vertical="center"/>
    </xf>
    <xf numFmtId="0" fontId="5" fillId="0" borderId="15" xfId="0" applyFont="1" applyBorder="1" applyAlignment="1" applyProtection="1">
      <alignment vertical="center"/>
    </xf>
    <xf numFmtId="173" fontId="8" fillId="0" borderId="2" xfId="0" applyNumberFormat="1" applyFont="1" applyBorder="1" applyAlignment="1" applyProtection="1">
      <alignment horizontal="right" vertical="center"/>
    </xf>
    <xf numFmtId="0" fontId="14" fillId="0" borderId="2" xfId="0" applyFont="1" applyBorder="1" applyAlignment="1" applyProtection="1">
      <alignment horizontal="right" vertical="center"/>
    </xf>
    <xf numFmtId="0" fontId="14" fillId="0" borderId="8" xfId="0" applyFont="1" applyBorder="1" applyAlignment="1" applyProtection="1">
      <alignment horizontal="right" vertical="center"/>
    </xf>
    <xf numFmtId="0" fontId="25" fillId="0" borderId="0" xfId="0" applyFont="1" applyBorder="1" applyAlignment="1">
      <alignment vertical="center"/>
    </xf>
    <xf numFmtId="0" fontId="25" fillId="0" borderId="17" xfId="0" applyFont="1" applyBorder="1" applyAlignment="1">
      <alignment vertical="center"/>
    </xf>
    <xf numFmtId="0" fontId="67" fillId="0" borderId="0" xfId="0" applyNumberFormat="1" applyFont="1" applyBorder="1" applyAlignment="1">
      <alignment horizontal="right" vertical="center"/>
    </xf>
    <xf numFmtId="0" fontId="41"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177" fontId="32" fillId="0" borderId="0" xfId="0" applyNumberFormat="1" applyFont="1" applyBorder="1" applyAlignment="1" applyProtection="1">
      <alignment horizontal="left" vertical="center"/>
    </xf>
    <xf numFmtId="0" fontId="14" fillId="0" borderId="17" xfId="0" applyFont="1" applyBorder="1" applyAlignment="1">
      <alignment horizontal="left" vertical="center"/>
    </xf>
    <xf numFmtId="177" fontId="60" fillId="0" borderId="2" xfId="0" applyNumberFormat="1" applyFont="1" applyBorder="1" applyAlignment="1" applyProtection="1">
      <alignment horizontal="left" vertical="center"/>
    </xf>
    <xf numFmtId="177" fontId="59" fillId="0" borderId="2" xfId="0" applyNumberFormat="1" applyFont="1" applyBorder="1" applyAlignment="1" applyProtection="1">
      <alignment horizontal="left" vertical="center"/>
    </xf>
    <xf numFmtId="177" fontId="14" fillId="0" borderId="31" xfId="0" applyNumberFormat="1" applyFont="1" applyBorder="1" applyAlignment="1" applyProtection="1">
      <alignment horizontal="left" vertical="center"/>
    </xf>
    <xf numFmtId="0" fontId="60" fillId="0" borderId="0" xfId="0" quotePrefix="1"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2" xfId="0" applyFont="1" applyBorder="1" applyAlignment="1" applyProtection="1">
      <alignment horizontal="left" vertical="center" wrapText="1"/>
    </xf>
    <xf numFmtId="0" fontId="14" fillId="0" borderId="2" xfId="0" applyFont="1" applyBorder="1" applyAlignment="1">
      <alignment vertical="center" wrapText="1"/>
    </xf>
    <xf numFmtId="0" fontId="19" fillId="0" borderId="0" xfId="0" applyFont="1" applyBorder="1" applyAlignment="1" applyProtection="1">
      <alignment horizontal="right" vertical="center"/>
    </xf>
    <xf numFmtId="0" fontId="5" fillId="0" borderId="5" xfId="0" applyFont="1" applyBorder="1" applyAlignment="1" applyProtection="1">
      <alignment horizontal="right" vertical="center"/>
    </xf>
    <xf numFmtId="0" fontId="2" fillId="0" borderId="0" xfId="0" applyFont="1" applyAlignment="1">
      <alignment horizontal="justify" vertical="center" wrapText="1"/>
    </xf>
    <xf numFmtId="0" fontId="98" fillId="0" borderId="0" xfId="0" applyFont="1" applyAlignment="1">
      <alignment wrapText="1"/>
    </xf>
    <xf numFmtId="0" fontId="2" fillId="0" borderId="107" xfId="0" applyFont="1" applyBorder="1" applyAlignment="1">
      <alignment horizontal="center"/>
    </xf>
    <xf numFmtId="0" fontId="2" fillId="0" borderId="108" xfId="0" applyFont="1" applyBorder="1" applyAlignment="1">
      <alignment horizontal="center"/>
    </xf>
    <xf numFmtId="0" fontId="2" fillId="0" borderId="27" xfId="0" applyFont="1" applyBorder="1" applyAlignment="1">
      <alignment horizontal="center"/>
    </xf>
    <xf numFmtId="0" fontId="0" fillId="0" borderId="45" xfId="0" applyBorder="1" applyAlignment="1"/>
    <xf numFmtId="0" fontId="2" fillId="0" borderId="45" xfId="0" applyFont="1" applyBorder="1" applyAlignment="1">
      <alignment horizontal="center"/>
    </xf>
    <xf numFmtId="0" fontId="2" fillId="0" borderId="177" xfId="0" applyFont="1" applyBorder="1" applyAlignment="1">
      <alignment horizontal="center"/>
    </xf>
    <xf numFmtId="0" fontId="2" fillId="0" borderId="179" xfId="0" quotePrefix="1" applyFont="1" applyBorder="1" applyAlignment="1">
      <alignment horizontal="center"/>
    </xf>
    <xf numFmtId="0" fontId="8" fillId="0" borderId="187" xfId="0" applyFont="1" applyBorder="1" applyAlignment="1">
      <alignment horizontal="center"/>
    </xf>
    <xf numFmtId="0" fontId="8" fillId="0" borderId="10" xfId="0" applyFont="1" applyBorder="1" applyAlignment="1">
      <alignment horizontal="center"/>
    </xf>
    <xf numFmtId="0" fontId="8" fillId="0" borderId="46" xfId="0" applyFont="1" applyBorder="1" applyAlignment="1">
      <alignment horizontal="center"/>
    </xf>
    <xf numFmtId="0" fontId="0" fillId="0" borderId="10" xfId="0" applyBorder="1" applyAlignment="1"/>
    <xf numFmtId="171" fontId="8" fillId="0" borderId="141" xfId="0" applyNumberFormat="1" applyFont="1" applyBorder="1" applyAlignment="1">
      <alignment horizontal="center"/>
    </xf>
    <xf numFmtId="0" fontId="8" fillId="0" borderId="85" xfId="0" applyFont="1" applyBorder="1" applyAlignment="1">
      <alignment horizontal="center"/>
    </xf>
    <xf numFmtId="0" fontId="8" fillId="0" borderId="104" xfId="0" applyFont="1" applyBorder="1" applyAlignment="1">
      <alignment horizontal="center"/>
    </xf>
    <xf numFmtId="0" fontId="2" fillId="0" borderId="85" xfId="0" applyFont="1" applyBorder="1" applyAlignment="1">
      <alignment horizontal="center"/>
    </xf>
    <xf numFmtId="0" fontId="2" fillId="0" borderId="104" xfId="0" applyFont="1" applyBorder="1" applyAlignment="1">
      <alignment horizontal="center"/>
    </xf>
    <xf numFmtId="0" fontId="16" fillId="0" borderId="19" xfId="0" applyFont="1" applyBorder="1" applyAlignment="1">
      <alignment horizontal="right" vertical="center"/>
    </xf>
    <xf numFmtId="0" fontId="16" fillId="0" borderId="15" xfId="0" applyFont="1" applyBorder="1" applyAlignment="1">
      <alignment horizontal="right" vertical="center"/>
    </xf>
    <xf numFmtId="0" fontId="21" fillId="2" borderId="163" xfId="0" applyFont="1" applyFill="1" applyBorder="1" applyAlignment="1" applyProtection="1">
      <alignment vertical="center"/>
      <protection locked="0"/>
    </xf>
    <xf numFmtId="0" fontId="21" fillId="2" borderId="164" xfId="0" applyFont="1" applyFill="1" applyBorder="1" applyAlignment="1" applyProtection="1">
      <alignment vertical="center"/>
      <protection locked="0"/>
    </xf>
    <xf numFmtId="0" fontId="21" fillId="2" borderId="162" xfId="0" applyFont="1" applyFill="1" applyBorder="1" applyAlignment="1" applyProtection="1">
      <alignment vertical="center"/>
      <protection locked="0"/>
    </xf>
    <xf numFmtId="0" fontId="14" fillId="0" borderId="11" xfId="0" applyFont="1" applyBorder="1" applyAlignment="1">
      <alignment horizontal="right" vertical="center"/>
    </xf>
    <xf numFmtId="0" fontId="14" fillId="0" borderId="0" xfId="0" applyFont="1" applyBorder="1" applyAlignment="1">
      <alignment horizontal="right" vertical="center"/>
    </xf>
    <xf numFmtId="0" fontId="14" fillId="0" borderId="68" xfId="0" applyFont="1" applyBorder="1" applyAlignment="1">
      <alignment vertical="center"/>
    </xf>
    <xf numFmtId="0" fontId="21" fillId="2" borderId="67" xfId="0" applyFont="1" applyFill="1" applyBorder="1" applyAlignment="1" applyProtection="1">
      <alignment vertical="center"/>
      <protection locked="0"/>
    </xf>
    <xf numFmtId="0" fontId="21" fillId="2" borderId="43" xfId="0" applyFont="1" applyFill="1" applyBorder="1" applyAlignment="1" applyProtection="1">
      <alignment vertical="center"/>
      <protection locked="0"/>
    </xf>
    <xf numFmtId="0" fontId="21" fillId="2" borderId="44" xfId="0" applyFont="1" applyFill="1" applyBorder="1" applyAlignment="1" applyProtection="1">
      <alignment vertical="center"/>
      <protection locked="0"/>
    </xf>
    <xf numFmtId="0" fontId="21" fillId="2" borderId="160" xfId="0" applyFont="1" applyFill="1" applyBorder="1" applyAlignment="1" applyProtection="1">
      <alignment vertical="center"/>
      <protection locked="0"/>
    </xf>
    <xf numFmtId="0" fontId="21" fillId="2" borderId="161" xfId="0" applyFont="1" applyFill="1" applyBorder="1" applyAlignment="1" applyProtection="1">
      <alignment vertical="center"/>
      <protection locked="0"/>
    </xf>
    <xf numFmtId="0" fontId="21" fillId="2" borderId="102" xfId="0" applyFont="1" applyFill="1" applyBorder="1" applyAlignment="1" applyProtection="1">
      <alignment vertical="center"/>
      <protection locked="0"/>
    </xf>
    <xf numFmtId="0" fontId="8" fillId="0" borderId="14" xfId="0" applyFont="1" applyBorder="1" applyAlignment="1">
      <alignment horizontal="right" vertical="center"/>
    </xf>
    <xf numFmtId="0" fontId="8" fillId="0" borderId="41" xfId="0" applyFont="1" applyBorder="1" applyAlignment="1">
      <alignment horizontal="right" vertical="center"/>
    </xf>
    <xf numFmtId="0" fontId="8" fillId="0" borderId="42" xfId="0" applyFont="1" applyBorder="1" applyAlignment="1">
      <alignment horizontal="right" vertical="center"/>
    </xf>
    <xf numFmtId="0" fontId="21" fillId="2" borderId="38" xfId="0" applyFont="1" applyFill="1" applyBorder="1" applyAlignment="1" applyProtection="1">
      <alignment vertical="center"/>
      <protection locked="0"/>
    </xf>
    <xf numFmtId="0" fontId="14" fillId="0" borderId="46" xfId="0" applyFont="1" applyBorder="1" applyAlignment="1">
      <alignment vertical="center"/>
    </xf>
    <xf numFmtId="0" fontId="21" fillId="2" borderId="73" xfId="0" applyFont="1" applyFill="1" applyBorder="1" applyAlignment="1" applyProtection="1">
      <alignment vertical="center"/>
      <protection locked="0"/>
    </xf>
    <xf numFmtId="0" fontId="8" fillId="0" borderId="2" xfId="0" applyFont="1" applyBorder="1" applyAlignment="1">
      <alignment horizontal="right" vertical="center"/>
    </xf>
    <xf numFmtId="0" fontId="21" fillId="2" borderId="97" xfId="0" applyFont="1" applyFill="1" applyBorder="1" applyAlignment="1" applyProtection="1">
      <alignment vertical="center"/>
      <protection locked="0"/>
    </xf>
    <xf numFmtId="0" fontId="18" fillId="0" borderId="21" xfId="0" applyFont="1" applyBorder="1" applyAlignment="1">
      <alignment horizontal="right" vertical="center"/>
    </xf>
    <xf numFmtId="0" fontId="18" fillId="0" borderId="2" xfId="0" applyFont="1" applyBorder="1" applyAlignment="1">
      <alignment horizontal="right" vertical="center"/>
    </xf>
    <xf numFmtId="0" fontId="18" fillId="0" borderId="8" xfId="0" applyFont="1" applyBorder="1" applyAlignment="1">
      <alignment horizontal="right" vertical="center"/>
    </xf>
    <xf numFmtId="0" fontId="8" fillId="0" borderId="19" xfId="0" applyFont="1" applyBorder="1" applyAlignment="1">
      <alignment horizontal="right" vertical="center"/>
    </xf>
    <xf numFmtId="0" fontId="8" fillId="0" borderId="15" xfId="0" applyFont="1" applyBorder="1" applyAlignment="1">
      <alignment horizontal="right" vertical="center"/>
    </xf>
    <xf numFmtId="0" fontId="8" fillId="0" borderId="69" xfId="0" applyFont="1" applyBorder="1" applyAlignment="1">
      <alignment horizontal="right" vertical="center"/>
    </xf>
    <xf numFmtId="0" fontId="17" fillId="0" borderId="0" xfId="0" applyFont="1" applyBorder="1" applyAlignment="1">
      <alignment horizontal="right" vertical="center"/>
    </xf>
    <xf numFmtId="14" fontId="17" fillId="2" borderId="46" xfId="0" applyNumberFormat="1" applyFont="1" applyFill="1" applyBorder="1" applyAlignment="1" applyProtection="1">
      <alignment vertical="center"/>
      <protection locked="0"/>
    </xf>
    <xf numFmtId="14" fontId="17" fillId="2" borderId="47" xfId="0" applyNumberFormat="1" applyFont="1" applyFill="1" applyBorder="1" applyAlignment="1" applyProtection="1">
      <alignment vertical="center"/>
      <protection locked="0"/>
    </xf>
    <xf numFmtId="14" fontId="17" fillId="2" borderId="60" xfId="0" applyNumberFormat="1" applyFont="1" applyFill="1" applyBorder="1" applyAlignment="1" applyProtection="1">
      <alignment vertical="center"/>
      <protection locked="0"/>
    </xf>
    <xf numFmtId="0" fontId="14" fillId="0" borderId="19" xfId="0" applyFont="1" applyBorder="1" applyAlignment="1">
      <alignment horizontal="right"/>
    </xf>
    <xf numFmtId="0" fontId="14" fillId="0" borderId="15" xfId="0" applyFont="1" applyBorder="1" applyAlignment="1">
      <alignment horizontal="right"/>
    </xf>
    <xf numFmtId="0" fontId="29" fillId="0" borderId="21" xfId="0" applyFont="1" applyBorder="1" applyAlignment="1">
      <alignment horizontal="left" wrapText="1"/>
    </xf>
    <xf numFmtId="0" fontId="0" fillId="0" borderId="2" xfId="0" applyBorder="1" applyAlignment="1">
      <alignment wrapText="1"/>
    </xf>
    <xf numFmtId="0" fontId="0" fillId="0" borderId="11" xfId="0" applyBorder="1" applyAlignment="1">
      <alignment wrapText="1"/>
    </xf>
    <xf numFmtId="0" fontId="0" fillId="0" borderId="0" xfId="0" applyBorder="1" applyAlignment="1">
      <alignment wrapText="1"/>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10" xfId="0" applyFont="1" applyBorder="1" applyAlignment="1">
      <alignment vertical="center" wrapText="1"/>
    </xf>
    <xf numFmtId="49" fontId="2"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07" xfId="0" applyBorder="1" applyAlignment="1">
      <alignment horizontal="left" vertical="top" wrapText="1"/>
    </xf>
    <xf numFmtId="0" fontId="0" fillId="0" borderId="108" xfId="0" applyBorder="1" applyAlignment="1">
      <alignment horizontal="left" vertical="top" wrapText="1"/>
    </xf>
    <xf numFmtId="49" fontId="2" fillId="0" borderId="157" xfId="0" applyNumberFormat="1" applyFont="1" applyBorder="1" applyAlignment="1"/>
    <xf numFmtId="0" fontId="0" fillId="0" borderId="157" xfId="0" applyBorder="1" applyAlignment="1"/>
    <xf numFmtId="0" fontId="0" fillId="0" borderId="165" xfId="0" applyBorder="1" applyAlignment="1"/>
    <xf numFmtId="49" fontId="2" fillId="0" borderId="0" xfId="0" applyNumberFormat="1" applyFont="1" applyAlignment="1"/>
    <xf numFmtId="0" fontId="0" fillId="0" borderId="0" xfId="0" applyAlignment="1"/>
    <xf numFmtId="0" fontId="8" fillId="0" borderId="11" xfId="0" applyFont="1" applyBorder="1" applyAlignment="1">
      <alignment horizontal="center" textRotation="180"/>
    </xf>
    <xf numFmtId="0" fontId="95" fillId="0" borderId="11" xfId="0" applyFont="1" applyBorder="1" applyAlignment="1">
      <alignment horizontal="center" textRotation="180"/>
    </xf>
    <xf numFmtId="0" fontId="95" fillId="0" borderId="72" xfId="0" applyFont="1" applyBorder="1" applyAlignment="1">
      <alignment horizontal="center" textRotation="180"/>
    </xf>
    <xf numFmtId="0" fontId="8" fillId="0" borderId="3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7" xfId="0" applyFont="1" applyBorder="1" applyAlignment="1"/>
    <xf numFmtId="0" fontId="14" fillId="0" borderId="23" xfId="0" applyFont="1" applyBorder="1" applyAlignment="1"/>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10" xfId="0" applyFont="1" applyBorder="1" applyAlignment="1">
      <alignment horizontal="center" vertical="center"/>
    </xf>
    <xf numFmtId="0" fontId="2" fillId="0" borderId="0" xfId="0" applyFont="1" applyFill="1" applyBorder="1" applyAlignment="1">
      <alignment horizontal="left"/>
    </xf>
    <xf numFmtId="0" fontId="2" fillId="0" borderId="5" xfId="0" applyFont="1" applyFill="1" applyBorder="1" applyAlignment="1">
      <alignment horizontal="left"/>
    </xf>
    <xf numFmtId="0" fontId="8" fillId="0" borderId="0" xfId="0" applyFont="1" applyFill="1" applyBorder="1" applyAlignment="1">
      <alignment horizontal="center"/>
    </xf>
    <xf numFmtId="0" fontId="8" fillId="0" borderId="0" xfId="0" applyFont="1" applyBorder="1" applyAlignment="1">
      <alignment horizontal="center"/>
    </xf>
    <xf numFmtId="0" fontId="2" fillId="0" borderId="0" xfId="0" applyFont="1" applyBorder="1" applyAlignment="1"/>
    <xf numFmtId="44" fontId="21" fillId="2" borderId="39" xfId="1" applyFont="1" applyFill="1" applyBorder="1" applyAlignment="1" applyProtection="1">
      <alignment vertical="center"/>
      <protection locked="0"/>
    </xf>
    <xf numFmtId="44" fontId="5" fillId="0" borderId="62" xfId="1" applyFont="1" applyBorder="1" applyAlignment="1">
      <alignment vertical="center"/>
    </xf>
    <xf numFmtId="44" fontId="21" fillId="2" borderId="3" xfId="1" applyFont="1" applyFill="1" applyBorder="1" applyAlignment="1" applyProtection="1">
      <alignment vertical="center"/>
      <protection locked="0"/>
    </xf>
    <xf numFmtId="44" fontId="5" fillId="0" borderId="63" xfId="1" applyFont="1" applyBorder="1" applyAlignment="1">
      <alignment vertical="center"/>
    </xf>
    <xf numFmtId="44" fontId="21" fillId="2" borderId="16" xfId="1" applyFont="1" applyFill="1" applyBorder="1" applyAlignment="1" applyProtection="1">
      <alignment vertical="center"/>
      <protection locked="0"/>
    </xf>
    <xf numFmtId="44" fontId="5" fillId="0" borderId="9" xfId="1" applyFont="1" applyBorder="1" applyAlignment="1">
      <alignment vertical="center"/>
    </xf>
    <xf numFmtId="44" fontId="8" fillId="0" borderId="88" xfId="1" applyFont="1" applyBorder="1" applyAlignment="1">
      <alignment horizontal="right" vertical="center"/>
    </xf>
    <xf numFmtId="44" fontId="8" fillId="0" borderId="80" xfId="1" applyFont="1" applyBorder="1" applyAlignment="1">
      <alignment vertical="center"/>
    </xf>
    <xf numFmtId="44" fontId="5" fillId="0" borderId="65" xfId="1" applyFont="1" applyBorder="1" applyAlignment="1">
      <alignment vertical="center"/>
    </xf>
    <xf numFmtId="44" fontId="5" fillId="0" borderId="89" xfId="1" applyFont="1" applyBorder="1" applyAlignment="1">
      <alignment vertical="center"/>
    </xf>
    <xf numFmtId="44" fontId="5" fillId="0" borderId="66" xfId="1" applyFont="1" applyBorder="1" applyAlignment="1">
      <alignment vertical="center"/>
    </xf>
    <xf numFmtId="44" fontId="8" fillId="0" borderId="42" xfId="1" applyFont="1" applyBorder="1" applyAlignment="1">
      <alignment horizontal="right" vertical="center"/>
    </xf>
    <xf numFmtId="44" fontId="8" fillId="0" borderId="71" xfId="1" applyFont="1" applyBorder="1" applyAlignment="1">
      <alignment vertical="center"/>
    </xf>
    <xf numFmtId="44" fontId="21" fillId="2" borderId="62" xfId="1" applyFont="1" applyFill="1" applyBorder="1" applyAlignment="1" applyProtection="1">
      <alignment vertical="center"/>
      <protection locked="0"/>
    </xf>
    <xf numFmtId="44" fontId="21" fillId="2" borderId="63" xfId="1" applyFont="1" applyFill="1" applyBorder="1" applyAlignment="1" applyProtection="1">
      <alignment vertical="center"/>
      <protection locked="0"/>
    </xf>
    <xf numFmtId="44" fontId="21" fillId="2" borderId="9" xfId="1" applyFont="1" applyFill="1" applyBorder="1" applyAlignment="1" applyProtection="1">
      <alignment vertical="center"/>
      <protection locked="0"/>
    </xf>
    <xf numFmtId="44" fontId="5" fillId="0" borderId="56" xfId="1" applyFont="1" applyBorder="1" applyAlignment="1">
      <alignment vertical="center"/>
    </xf>
    <xf numFmtId="44" fontId="5" fillId="0" borderId="17" xfId="1" applyFont="1" applyBorder="1" applyAlignment="1">
      <alignment vertical="center"/>
    </xf>
    <xf numFmtId="44" fontId="7" fillId="0" borderId="91" xfId="1" applyFont="1" applyBorder="1" applyAlignment="1" applyProtection="1">
      <alignment vertical="center"/>
    </xf>
    <xf numFmtId="44" fontId="21" fillId="2" borderId="37" xfId="1" applyFont="1" applyFill="1" applyBorder="1" applyAlignment="1" applyProtection="1">
      <alignment vertical="center"/>
      <protection locked="0"/>
    </xf>
    <xf numFmtId="44" fontId="5" fillId="0" borderId="70" xfId="1" applyFont="1" applyBorder="1" applyAlignment="1">
      <alignment vertical="center"/>
    </xf>
    <xf numFmtId="44" fontId="8" fillId="0" borderId="92" xfId="1" applyFont="1" applyBorder="1" applyAlignment="1">
      <alignment vertical="center"/>
    </xf>
    <xf numFmtId="44" fontId="18" fillId="0" borderId="91" xfId="1" applyFont="1" applyBorder="1" applyAlignment="1">
      <alignment vertical="center"/>
    </xf>
    <xf numFmtId="0" fontId="45" fillId="0" borderId="4" xfId="0" applyFont="1" applyBorder="1" applyAlignment="1">
      <alignment vertical="center"/>
    </xf>
    <xf numFmtId="0" fontId="45" fillId="0" borderId="4" xfId="0" applyFont="1" applyBorder="1" applyAlignment="1">
      <alignment horizontal="left" vertical="center"/>
    </xf>
    <xf numFmtId="0" fontId="101" fillId="0" borderId="0" xfId="0" applyFont="1" applyBorder="1" applyAlignment="1" applyProtection="1">
      <alignment horizontal="left" vertical="center"/>
    </xf>
    <xf numFmtId="44" fontId="17" fillId="0" borderId="62" xfId="1" applyFont="1" applyBorder="1" applyAlignment="1">
      <alignment vertical="center"/>
    </xf>
    <xf numFmtId="44" fontId="17" fillId="0" borderId="63" xfId="1" applyFont="1" applyBorder="1" applyAlignment="1">
      <alignment vertical="center"/>
    </xf>
    <xf numFmtId="44" fontId="17" fillId="0" borderId="70" xfId="1" applyFont="1" applyBorder="1" applyAlignment="1">
      <alignment vertical="center"/>
    </xf>
    <xf numFmtId="44" fontId="18" fillId="0" borderId="92" xfId="1" applyFont="1" applyFill="1" applyBorder="1" applyAlignment="1">
      <alignment vertical="center"/>
    </xf>
    <xf numFmtId="2" fontId="22" fillId="2" borderId="39" xfId="0" applyNumberFormat="1" applyFont="1" applyFill="1" applyBorder="1" applyAlignment="1" applyProtection="1">
      <alignment vertical="center"/>
      <protection locked="0"/>
    </xf>
    <xf numFmtId="2" fontId="22" fillId="2" borderId="3" xfId="0" applyNumberFormat="1" applyFont="1" applyFill="1" applyBorder="1" applyAlignment="1" applyProtection="1">
      <alignment vertical="center"/>
      <protection locked="0"/>
    </xf>
    <xf numFmtId="2" fontId="22" fillId="2" borderId="95" xfId="0" applyNumberFormat="1" applyFont="1" applyFill="1" applyBorder="1" applyAlignment="1" applyProtection="1">
      <alignment vertical="center"/>
      <protection locked="0"/>
    </xf>
    <xf numFmtId="44" fontId="17" fillId="0" borderId="96" xfId="1" applyFont="1" applyBorder="1" applyAlignment="1">
      <alignment vertical="center"/>
    </xf>
    <xf numFmtId="44" fontId="18" fillId="0" borderId="92" xfId="1" applyFont="1" applyBorder="1" applyAlignment="1">
      <alignment vertical="center"/>
    </xf>
    <xf numFmtId="44" fontId="22" fillId="2" borderId="39" xfId="1" applyFont="1" applyFill="1" applyBorder="1" applyAlignment="1" applyProtection="1">
      <alignment vertical="center"/>
      <protection locked="0"/>
    </xf>
    <xf numFmtId="44" fontId="22" fillId="2" borderId="3" xfId="1" applyFont="1" applyFill="1" applyBorder="1" applyAlignment="1" applyProtection="1">
      <alignment vertical="center"/>
      <protection locked="0"/>
    </xf>
    <xf numFmtId="44" fontId="18" fillId="2" borderId="16" xfId="1" applyFont="1" applyFill="1" applyBorder="1" applyAlignment="1">
      <alignment horizontal="right" vertical="center"/>
    </xf>
    <xf numFmtId="44" fontId="18" fillId="0" borderId="5" xfId="1" applyFont="1" applyBorder="1" applyAlignment="1">
      <alignment horizontal="right" vertical="center"/>
    </xf>
    <xf numFmtId="0" fontId="18" fillId="0" borderId="71" xfId="0" applyFont="1" applyBorder="1" applyAlignment="1">
      <alignment vertical="center" wrapText="1"/>
    </xf>
    <xf numFmtId="44" fontId="22" fillId="2" borderId="95" xfId="1" applyFont="1" applyFill="1" applyBorder="1" applyAlignment="1" applyProtection="1">
      <alignment vertical="center"/>
      <protection locked="0"/>
    </xf>
    <xf numFmtId="44" fontId="18" fillId="0" borderId="42" xfId="1" applyFont="1" applyBorder="1" applyAlignment="1">
      <alignment horizontal="right" vertical="center"/>
    </xf>
    <xf numFmtId="44" fontId="22" fillId="2" borderId="77" xfId="1" applyFont="1" applyFill="1" applyBorder="1" applyAlignment="1" applyProtection="1">
      <alignment vertical="center"/>
      <protection locked="0"/>
    </xf>
    <xf numFmtId="2" fontId="22" fillId="2" borderId="16" xfId="0" applyNumberFormat="1" applyFont="1" applyFill="1" applyBorder="1" applyAlignment="1" applyProtection="1">
      <alignment vertical="center"/>
      <protection locked="0"/>
    </xf>
    <xf numFmtId="2" fontId="18" fillId="0" borderId="0" xfId="0" applyNumberFormat="1" applyFont="1" applyBorder="1" applyAlignment="1">
      <alignment horizontal="right" vertical="center"/>
    </xf>
    <xf numFmtId="2" fontId="17" fillId="0" borderId="15" xfId="0" applyNumberFormat="1" applyFont="1" applyBorder="1" applyAlignment="1">
      <alignment vertical="center"/>
    </xf>
    <xf numFmtId="2" fontId="17" fillId="0" borderId="34" xfId="0" applyNumberFormat="1" applyFont="1" applyBorder="1" applyAlignment="1">
      <alignment vertical="center"/>
    </xf>
    <xf numFmtId="2" fontId="17" fillId="0" borderId="6" xfId="0" applyNumberFormat="1" applyFont="1" applyBorder="1" applyAlignment="1">
      <alignment vertical="center"/>
    </xf>
    <xf numFmtId="2" fontId="18" fillId="0" borderId="16" xfId="0" applyNumberFormat="1" applyFont="1" applyBorder="1" applyAlignment="1">
      <alignment vertical="center"/>
    </xf>
    <xf numFmtId="2" fontId="18" fillId="0" borderId="41" xfId="0" applyNumberFormat="1" applyFont="1" applyBorder="1" applyAlignment="1">
      <alignment horizontal="right" vertical="center"/>
    </xf>
    <xf numFmtId="2" fontId="18" fillId="0" borderId="23" xfId="0" applyNumberFormat="1" applyFont="1" applyBorder="1" applyAlignment="1">
      <alignment horizontal="right" vertical="center"/>
    </xf>
    <xf numFmtId="2" fontId="17" fillId="0" borderId="47" xfId="0" applyNumberFormat="1" applyFont="1" applyBorder="1" applyAlignment="1">
      <alignment vertical="center"/>
    </xf>
    <xf numFmtId="2" fontId="22" fillId="2" borderId="77" xfId="0" applyNumberFormat="1" applyFont="1" applyFill="1" applyBorder="1" applyAlignment="1" applyProtection="1">
      <alignment vertical="center"/>
      <protection locked="0"/>
    </xf>
    <xf numFmtId="44" fontId="18" fillId="0" borderId="100" xfId="1" applyFont="1" applyBorder="1" applyAlignment="1">
      <alignment vertical="center"/>
    </xf>
    <xf numFmtId="0" fontId="45" fillId="0" borderId="4" xfId="0" applyFont="1" applyBorder="1" applyAlignment="1">
      <alignment horizontal="left"/>
    </xf>
    <xf numFmtId="44" fontId="21" fillId="2" borderId="16" xfId="1" applyFont="1" applyFill="1" applyBorder="1" applyProtection="1">
      <protection locked="0"/>
    </xf>
    <xf numFmtId="44" fontId="8" fillId="0" borderId="42" xfId="1" applyFont="1" applyBorder="1" applyAlignment="1">
      <alignment horizontal="right"/>
    </xf>
    <xf numFmtId="9" fontId="21" fillId="2" borderId="3" xfId="14" applyFont="1" applyFill="1" applyBorder="1" applyProtection="1">
      <protection locked="0"/>
    </xf>
    <xf numFmtId="9" fontId="21" fillId="2" borderId="16" xfId="14" applyFont="1" applyFill="1" applyBorder="1" applyProtection="1">
      <protection locked="0"/>
    </xf>
    <xf numFmtId="44" fontId="0" fillId="2" borderId="3" xfId="1" applyFont="1" applyFill="1" applyBorder="1"/>
    <xf numFmtId="44" fontId="8" fillId="2" borderId="77" xfId="1" applyFont="1" applyFill="1" applyBorder="1" applyAlignment="1">
      <alignment horizontal="right"/>
    </xf>
    <xf numFmtId="44" fontId="8" fillId="0" borderId="5" xfId="1" applyFont="1" applyFill="1" applyBorder="1" applyAlignment="1">
      <alignment horizontal="right"/>
    </xf>
    <xf numFmtId="44" fontId="21" fillId="2" borderId="65" xfId="1" applyFont="1" applyFill="1" applyBorder="1" applyAlignment="1" applyProtection="1">
      <alignment vertical="center"/>
      <protection locked="0"/>
    </xf>
    <xf numFmtId="44" fontId="21" fillId="2" borderId="66" xfId="1" applyFont="1" applyFill="1" applyBorder="1" applyAlignment="1" applyProtection="1">
      <alignment vertical="center"/>
      <protection locked="0"/>
    </xf>
    <xf numFmtId="44" fontId="24" fillId="0" borderId="106" xfId="1" applyFont="1" applyBorder="1" applyAlignment="1">
      <alignment vertical="center"/>
    </xf>
    <xf numFmtId="44" fontId="16" fillId="0" borderId="17" xfId="1" applyFont="1" applyBorder="1" applyAlignment="1">
      <alignment vertical="center"/>
    </xf>
  </cellXfs>
  <cellStyles count="16">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Percent" xfId="14" builtinId="5"/>
    <cellStyle name="Total" xfId="15"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43</xdr:row>
      <xdr:rowOff>0</xdr:rowOff>
    </xdr:to>
    <xdr:sp macro="" textlink="">
      <xdr:nvSpPr>
        <xdr:cNvPr id="3099" name="AutoShape 27"/>
        <xdr:cNvSpPr>
          <a:spLocks/>
        </xdr:cNvSpPr>
      </xdr:nvSpPr>
      <xdr:spPr bwMode="auto">
        <a:xfrm>
          <a:off x="0" y="12258675"/>
          <a:ext cx="0" cy="18859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43</xdr:row>
      <xdr:rowOff>0</xdr:rowOff>
    </xdr:from>
    <xdr:to>
      <xdr:col>0</xdr:col>
      <xdr:colOff>0</xdr:colOff>
      <xdr:row>43</xdr:row>
      <xdr:rowOff>0</xdr:rowOff>
    </xdr:to>
    <xdr:sp macro="" textlink="">
      <xdr:nvSpPr>
        <xdr:cNvPr id="3102" name="AutoShape 30"/>
        <xdr:cNvSpPr>
          <a:spLocks/>
        </xdr:cNvSpPr>
      </xdr:nvSpPr>
      <xdr:spPr bwMode="auto">
        <a:xfrm>
          <a:off x="0" y="14144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30</xdr:row>
      <xdr:rowOff>28575</xdr:rowOff>
    </xdr:from>
    <xdr:to>
      <xdr:col>0</xdr:col>
      <xdr:colOff>0</xdr:colOff>
      <xdr:row>32</xdr:row>
      <xdr:rowOff>0</xdr:rowOff>
    </xdr:to>
    <xdr:sp macro="" textlink="">
      <xdr:nvSpPr>
        <xdr:cNvPr id="3104" name="AutoShape 32"/>
        <xdr:cNvSpPr>
          <a:spLocks/>
        </xdr:cNvSpPr>
      </xdr:nvSpPr>
      <xdr:spPr bwMode="auto">
        <a:xfrm>
          <a:off x="0" y="8134350"/>
          <a:ext cx="0" cy="1114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498231</xdr:colOff>
      <xdr:row>1</xdr:row>
      <xdr:rowOff>125536</xdr:rowOff>
    </xdr:from>
    <xdr:to>
      <xdr:col>2</xdr:col>
      <xdr:colOff>1149594</xdr:colOff>
      <xdr:row>2</xdr:row>
      <xdr:rowOff>3661</xdr:rowOff>
    </xdr:to>
    <xdr:pic>
      <xdr:nvPicPr>
        <xdr:cNvPr id="3194" name="Picture 1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231" y="960805"/>
          <a:ext cx="2585671" cy="859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30</xdr:row>
      <xdr:rowOff>28575</xdr:rowOff>
    </xdr:from>
    <xdr:to>
      <xdr:col>15</xdr:col>
      <xdr:colOff>190500</xdr:colOff>
      <xdr:row>31</xdr:row>
      <xdr:rowOff>152400</xdr:rowOff>
    </xdr:to>
    <xdr:sp macro="" textlink="">
      <xdr:nvSpPr>
        <xdr:cNvPr id="1031" name="AutoShape 7"/>
        <xdr:cNvSpPr>
          <a:spLocks/>
        </xdr:cNvSpPr>
      </xdr:nvSpPr>
      <xdr:spPr bwMode="auto">
        <a:xfrm>
          <a:off x="9477375" y="7048500"/>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28575</xdr:rowOff>
    </xdr:from>
    <xdr:to>
      <xdr:col>15</xdr:col>
      <xdr:colOff>190500</xdr:colOff>
      <xdr:row>49</xdr:row>
      <xdr:rowOff>152400</xdr:rowOff>
    </xdr:to>
    <xdr:sp macro="" textlink="">
      <xdr:nvSpPr>
        <xdr:cNvPr id="1032" name="AutoShape 8"/>
        <xdr:cNvSpPr>
          <a:spLocks/>
        </xdr:cNvSpPr>
      </xdr:nvSpPr>
      <xdr:spPr bwMode="auto">
        <a:xfrm>
          <a:off x="9477375" y="10772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3" name="AutoShape 9"/>
        <xdr:cNvSpPr>
          <a:spLocks/>
        </xdr:cNvSpPr>
      </xdr:nvSpPr>
      <xdr:spPr bwMode="auto">
        <a:xfrm>
          <a:off x="9477375" y="112680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35</xdr:row>
      <xdr:rowOff>0</xdr:rowOff>
    </xdr:from>
    <xdr:to>
      <xdr:col>15</xdr:col>
      <xdr:colOff>190500</xdr:colOff>
      <xdr:row>35</xdr:row>
      <xdr:rowOff>0</xdr:rowOff>
    </xdr:to>
    <xdr:sp macro="" textlink="">
      <xdr:nvSpPr>
        <xdr:cNvPr id="1038" name="AutoShape 14"/>
        <xdr:cNvSpPr>
          <a:spLocks/>
        </xdr:cNvSpPr>
      </xdr:nvSpPr>
      <xdr:spPr bwMode="auto">
        <a:xfrm>
          <a:off x="9477375" y="78676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35</xdr:row>
      <xdr:rowOff>0</xdr:rowOff>
    </xdr:from>
    <xdr:to>
      <xdr:col>15</xdr:col>
      <xdr:colOff>190500</xdr:colOff>
      <xdr:row>35</xdr:row>
      <xdr:rowOff>0</xdr:rowOff>
    </xdr:to>
    <xdr:sp macro="" textlink="">
      <xdr:nvSpPr>
        <xdr:cNvPr id="1039" name="AutoShape 15"/>
        <xdr:cNvSpPr>
          <a:spLocks/>
        </xdr:cNvSpPr>
      </xdr:nvSpPr>
      <xdr:spPr bwMode="auto">
        <a:xfrm>
          <a:off x="9477375" y="78676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36</xdr:row>
      <xdr:rowOff>28575</xdr:rowOff>
    </xdr:from>
    <xdr:to>
      <xdr:col>15</xdr:col>
      <xdr:colOff>190500</xdr:colOff>
      <xdr:row>37</xdr:row>
      <xdr:rowOff>171450</xdr:rowOff>
    </xdr:to>
    <xdr:sp macro="" textlink="">
      <xdr:nvSpPr>
        <xdr:cNvPr id="1042" name="AutoShape 18"/>
        <xdr:cNvSpPr>
          <a:spLocks/>
        </xdr:cNvSpPr>
      </xdr:nvSpPr>
      <xdr:spPr bwMode="auto">
        <a:xfrm>
          <a:off x="9505950" y="8143875"/>
          <a:ext cx="161925" cy="390525"/>
        </a:xfrm>
        <a:prstGeom prst="rightBrace">
          <a:avLst>
            <a:gd name="adj1" fmla="val 2009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35</xdr:row>
      <xdr:rowOff>0</xdr:rowOff>
    </xdr:from>
    <xdr:to>
      <xdr:col>15</xdr:col>
      <xdr:colOff>238125</xdr:colOff>
      <xdr:row>35</xdr:row>
      <xdr:rowOff>0</xdr:rowOff>
    </xdr:to>
    <xdr:sp macro="" textlink="">
      <xdr:nvSpPr>
        <xdr:cNvPr id="1045" name="AutoShape 21"/>
        <xdr:cNvSpPr>
          <a:spLocks/>
        </xdr:cNvSpPr>
      </xdr:nvSpPr>
      <xdr:spPr bwMode="auto">
        <a:xfrm>
          <a:off x="9525000" y="786765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56</xdr:row>
      <xdr:rowOff>0</xdr:rowOff>
    </xdr:from>
    <xdr:to>
      <xdr:col>15</xdr:col>
      <xdr:colOff>190500</xdr:colOff>
      <xdr:row>56</xdr:row>
      <xdr:rowOff>0</xdr:rowOff>
    </xdr:to>
    <xdr:sp macro="" textlink="">
      <xdr:nvSpPr>
        <xdr:cNvPr id="1046" name="AutoShape 22"/>
        <xdr:cNvSpPr>
          <a:spLocks/>
        </xdr:cNvSpPr>
      </xdr:nvSpPr>
      <xdr:spPr bwMode="auto">
        <a:xfrm>
          <a:off x="9505950" y="122205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56</xdr:row>
      <xdr:rowOff>0</xdr:rowOff>
    </xdr:from>
    <xdr:to>
      <xdr:col>15</xdr:col>
      <xdr:colOff>190500</xdr:colOff>
      <xdr:row>56</xdr:row>
      <xdr:rowOff>0</xdr:rowOff>
    </xdr:to>
    <xdr:sp macro="" textlink="">
      <xdr:nvSpPr>
        <xdr:cNvPr id="1047" name="AutoShape 23"/>
        <xdr:cNvSpPr>
          <a:spLocks/>
        </xdr:cNvSpPr>
      </xdr:nvSpPr>
      <xdr:spPr bwMode="auto">
        <a:xfrm>
          <a:off x="9477375" y="122205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27</xdr:row>
      <xdr:rowOff>28575</xdr:rowOff>
    </xdr:from>
    <xdr:to>
      <xdr:col>15</xdr:col>
      <xdr:colOff>209550</xdr:colOff>
      <xdr:row>28</xdr:row>
      <xdr:rowOff>104775</xdr:rowOff>
    </xdr:to>
    <xdr:sp macro="" textlink="">
      <xdr:nvSpPr>
        <xdr:cNvPr id="1072" name="AutoShape 48"/>
        <xdr:cNvSpPr>
          <a:spLocks/>
        </xdr:cNvSpPr>
      </xdr:nvSpPr>
      <xdr:spPr bwMode="auto">
        <a:xfrm>
          <a:off x="9525000" y="6562725"/>
          <a:ext cx="161925" cy="266700"/>
        </a:xfrm>
        <a:prstGeom prst="rightBrace">
          <a:avLst>
            <a:gd name="adj1" fmla="val 137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39</xdr:row>
      <xdr:rowOff>28575</xdr:rowOff>
    </xdr:from>
    <xdr:to>
      <xdr:col>15</xdr:col>
      <xdr:colOff>190500</xdr:colOff>
      <xdr:row>40</xdr:row>
      <xdr:rowOff>171450</xdr:rowOff>
    </xdr:to>
    <xdr:sp macro="" textlink="">
      <xdr:nvSpPr>
        <xdr:cNvPr id="1074" name="AutoShape 50"/>
        <xdr:cNvSpPr>
          <a:spLocks/>
        </xdr:cNvSpPr>
      </xdr:nvSpPr>
      <xdr:spPr bwMode="auto">
        <a:xfrm>
          <a:off x="9505950" y="877252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58</xdr:row>
      <xdr:rowOff>28575</xdr:rowOff>
    </xdr:from>
    <xdr:to>
      <xdr:col>15</xdr:col>
      <xdr:colOff>190500</xdr:colOff>
      <xdr:row>59</xdr:row>
      <xdr:rowOff>171450</xdr:rowOff>
    </xdr:to>
    <xdr:sp macro="" textlink="">
      <xdr:nvSpPr>
        <xdr:cNvPr id="1077" name="AutoShape 53"/>
        <xdr:cNvSpPr>
          <a:spLocks/>
        </xdr:cNvSpPr>
      </xdr:nvSpPr>
      <xdr:spPr bwMode="auto">
        <a:xfrm>
          <a:off x="9505950" y="126873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61</xdr:row>
      <xdr:rowOff>28575</xdr:rowOff>
    </xdr:from>
    <xdr:to>
      <xdr:col>15</xdr:col>
      <xdr:colOff>190500</xdr:colOff>
      <xdr:row>62</xdr:row>
      <xdr:rowOff>171450</xdr:rowOff>
    </xdr:to>
    <xdr:sp macro="" textlink="">
      <xdr:nvSpPr>
        <xdr:cNvPr id="1081" name="AutoShape 57"/>
        <xdr:cNvSpPr>
          <a:spLocks/>
        </xdr:cNvSpPr>
      </xdr:nvSpPr>
      <xdr:spPr bwMode="auto">
        <a:xfrm>
          <a:off x="9505950" y="1325880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447675</xdr:colOff>
      <xdr:row>0</xdr:row>
      <xdr:rowOff>161925</xdr:rowOff>
    </xdr:from>
    <xdr:to>
      <xdr:col>2</xdr:col>
      <xdr:colOff>400050</xdr:colOff>
      <xdr:row>1</xdr:row>
      <xdr:rowOff>419100</xdr:rowOff>
    </xdr:to>
    <xdr:pic>
      <xdr:nvPicPr>
        <xdr:cNvPr id="1086" name="Picture 6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161925"/>
          <a:ext cx="25717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16387" name="AutoShape 3"/>
        <xdr:cNvSpPr>
          <a:spLocks/>
        </xdr:cNvSpPr>
      </xdr:nvSpPr>
      <xdr:spPr bwMode="auto">
        <a:xfrm>
          <a:off x="0" y="3962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6388" name="AutoShape 4"/>
        <xdr:cNvSpPr>
          <a:spLocks/>
        </xdr:cNvSpPr>
      </xdr:nvSpPr>
      <xdr:spPr bwMode="auto">
        <a:xfrm>
          <a:off x="0" y="5848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11</xdr:row>
      <xdr:rowOff>19050</xdr:rowOff>
    </xdr:from>
    <xdr:to>
      <xdr:col>0</xdr:col>
      <xdr:colOff>0</xdr:colOff>
      <xdr:row>13</xdr:row>
      <xdr:rowOff>0</xdr:rowOff>
    </xdr:to>
    <xdr:sp macro="" textlink="">
      <xdr:nvSpPr>
        <xdr:cNvPr id="16389" name="AutoShape 5"/>
        <xdr:cNvSpPr>
          <a:spLocks/>
        </xdr:cNvSpPr>
      </xdr:nvSpPr>
      <xdr:spPr bwMode="auto">
        <a:xfrm>
          <a:off x="0" y="3981450"/>
          <a:ext cx="0" cy="12858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6390" name="AutoShape 6"/>
        <xdr:cNvSpPr>
          <a:spLocks/>
        </xdr:cNvSpPr>
      </xdr:nvSpPr>
      <xdr:spPr bwMode="auto">
        <a:xfrm>
          <a:off x="0" y="5848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15</xdr:row>
      <xdr:rowOff>0</xdr:rowOff>
    </xdr:from>
    <xdr:to>
      <xdr:col>0</xdr:col>
      <xdr:colOff>19050</xdr:colOff>
      <xdr:row>19</xdr:row>
      <xdr:rowOff>0</xdr:rowOff>
    </xdr:to>
    <xdr:sp macro="" textlink="">
      <xdr:nvSpPr>
        <xdr:cNvPr id="16391" name="AutoShape 7"/>
        <xdr:cNvSpPr>
          <a:spLocks/>
        </xdr:cNvSpPr>
      </xdr:nvSpPr>
      <xdr:spPr bwMode="auto">
        <a:xfrm>
          <a:off x="0" y="6429375"/>
          <a:ext cx="19050" cy="1781175"/>
        </a:xfrm>
        <a:prstGeom prst="leftBrace">
          <a:avLst>
            <a:gd name="adj1" fmla="val 779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14</xdr:row>
      <xdr:rowOff>0</xdr:rowOff>
    </xdr:from>
    <xdr:to>
      <xdr:col>0</xdr:col>
      <xdr:colOff>0</xdr:colOff>
      <xdr:row>14</xdr:row>
      <xdr:rowOff>0</xdr:rowOff>
    </xdr:to>
    <xdr:sp macro="" textlink="">
      <xdr:nvSpPr>
        <xdr:cNvPr id="16392" name="AutoShape 8"/>
        <xdr:cNvSpPr>
          <a:spLocks/>
        </xdr:cNvSpPr>
      </xdr:nvSpPr>
      <xdr:spPr bwMode="auto">
        <a:xfrm>
          <a:off x="0" y="5848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19</xdr:row>
      <xdr:rowOff>0</xdr:rowOff>
    </xdr:from>
    <xdr:to>
      <xdr:col>0</xdr:col>
      <xdr:colOff>0</xdr:colOff>
      <xdr:row>19</xdr:row>
      <xdr:rowOff>0</xdr:rowOff>
    </xdr:to>
    <xdr:sp macro="" textlink="">
      <xdr:nvSpPr>
        <xdr:cNvPr id="16393" name="AutoShape 9"/>
        <xdr:cNvSpPr>
          <a:spLocks/>
        </xdr:cNvSpPr>
      </xdr:nvSpPr>
      <xdr:spPr bwMode="auto">
        <a:xfrm>
          <a:off x="0" y="82105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19</xdr:row>
      <xdr:rowOff>0</xdr:rowOff>
    </xdr:from>
    <xdr:to>
      <xdr:col>0</xdr:col>
      <xdr:colOff>19050</xdr:colOff>
      <xdr:row>19</xdr:row>
      <xdr:rowOff>0</xdr:rowOff>
    </xdr:to>
    <xdr:sp macro="" textlink="">
      <xdr:nvSpPr>
        <xdr:cNvPr id="16394" name="AutoShape 10"/>
        <xdr:cNvSpPr>
          <a:spLocks/>
        </xdr:cNvSpPr>
      </xdr:nvSpPr>
      <xdr:spPr bwMode="auto">
        <a:xfrm>
          <a:off x="0" y="82105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19</xdr:row>
      <xdr:rowOff>0</xdr:rowOff>
    </xdr:from>
    <xdr:to>
      <xdr:col>0</xdr:col>
      <xdr:colOff>19050</xdr:colOff>
      <xdr:row>19</xdr:row>
      <xdr:rowOff>0</xdr:rowOff>
    </xdr:to>
    <xdr:sp macro="" textlink="">
      <xdr:nvSpPr>
        <xdr:cNvPr id="16400" name="AutoShape 16"/>
        <xdr:cNvSpPr>
          <a:spLocks/>
        </xdr:cNvSpPr>
      </xdr:nvSpPr>
      <xdr:spPr bwMode="auto">
        <a:xfrm>
          <a:off x="0" y="82105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17</xdr:row>
      <xdr:rowOff>19050</xdr:rowOff>
    </xdr:from>
    <xdr:to>
      <xdr:col>0</xdr:col>
      <xdr:colOff>19050</xdr:colOff>
      <xdr:row>19</xdr:row>
      <xdr:rowOff>0</xdr:rowOff>
    </xdr:to>
    <xdr:sp macro="" textlink="">
      <xdr:nvSpPr>
        <xdr:cNvPr id="16401" name="AutoShape 17"/>
        <xdr:cNvSpPr>
          <a:spLocks/>
        </xdr:cNvSpPr>
      </xdr:nvSpPr>
      <xdr:spPr bwMode="auto">
        <a:xfrm>
          <a:off x="0" y="7362825"/>
          <a:ext cx="19050" cy="847725"/>
        </a:xfrm>
        <a:prstGeom prst="leftBrace">
          <a:avLst>
            <a:gd name="adj1" fmla="val 3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20</xdr:row>
      <xdr:rowOff>0</xdr:rowOff>
    </xdr:from>
    <xdr:to>
      <xdr:col>0</xdr:col>
      <xdr:colOff>19050</xdr:colOff>
      <xdr:row>20</xdr:row>
      <xdr:rowOff>0</xdr:rowOff>
    </xdr:to>
    <xdr:sp macro="" textlink="">
      <xdr:nvSpPr>
        <xdr:cNvPr id="16402" name="AutoShape 18"/>
        <xdr:cNvSpPr>
          <a:spLocks/>
        </xdr:cNvSpPr>
      </xdr:nvSpPr>
      <xdr:spPr bwMode="auto">
        <a:xfrm>
          <a:off x="0" y="8667750"/>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22</xdr:row>
      <xdr:rowOff>28575</xdr:rowOff>
    </xdr:from>
    <xdr:to>
      <xdr:col>15</xdr:col>
      <xdr:colOff>190500</xdr:colOff>
      <xdr:row>23</xdr:row>
      <xdr:rowOff>152400</xdr:rowOff>
    </xdr:to>
    <xdr:sp macro="" textlink="">
      <xdr:nvSpPr>
        <xdr:cNvPr id="17412" name="AutoShape 4"/>
        <xdr:cNvSpPr>
          <a:spLocks/>
        </xdr:cNvSpPr>
      </xdr:nvSpPr>
      <xdr:spPr bwMode="auto">
        <a:xfrm>
          <a:off x="9153525" y="59436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152400</xdr:rowOff>
    </xdr:to>
    <xdr:sp macro="" textlink="">
      <xdr:nvSpPr>
        <xdr:cNvPr id="17424" name="AutoShape 16"/>
        <xdr:cNvSpPr>
          <a:spLocks/>
        </xdr:cNvSpPr>
      </xdr:nvSpPr>
      <xdr:spPr bwMode="auto">
        <a:xfrm>
          <a:off x="9153525" y="75152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32</xdr:row>
      <xdr:rowOff>28575</xdr:rowOff>
    </xdr:from>
    <xdr:to>
      <xdr:col>15</xdr:col>
      <xdr:colOff>190500</xdr:colOff>
      <xdr:row>33</xdr:row>
      <xdr:rowOff>257175</xdr:rowOff>
    </xdr:to>
    <xdr:sp macro="" textlink="">
      <xdr:nvSpPr>
        <xdr:cNvPr id="17425" name="AutoShape 17"/>
        <xdr:cNvSpPr>
          <a:spLocks/>
        </xdr:cNvSpPr>
      </xdr:nvSpPr>
      <xdr:spPr bwMode="auto">
        <a:xfrm>
          <a:off x="9153525" y="8086725"/>
          <a:ext cx="190500" cy="419100"/>
        </a:xfrm>
        <a:prstGeom prst="rightBrace">
          <a:avLst>
            <a:gd name="adj1" fmla="val 1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19</xdr:row>
      <xdr:rowOff>28575</xdr:rowOff>
    </xdr:from>
    <xdr:to>
      <xdr:col>16</xdr:col>
      <xdr:colOff>9525</xdr:colOff>
      <xdr:row>20</xdr:row>
      <xdr:rowOff>161925</xdr:rowOff>
    </xdr:to>
    <xdr:sp macro="" textlink="">
      <xdr:nvSpPr>
        <xdr:cNvPr id="17430" name="AutoShape 22"/>
        <xdr:cNvSpPr>
          <a:spLocks/>
        </xdr:cNvSpPr>
      </xdr:nvSpPr>
      <xdr:spPr bwMode="auto">
        <a:xfrm>
          <a:off x="9191625" y="5372100"/>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352425</xdr:colOff>
      <xdr:row>1</xdr:row>
      <xdr:rowOff>19050</xdr:rowOff>
    </xdr:from>
    <xdr:to>
      <xdr:col>2</xdr:col>
      <xdr:colOff>304800</xdr:colOff>
      <xdr:row>3</xdr:row>
      <xdr:rowOff>142875</xdr:rowOff>
    </xdr:to>
    <xdr:pic>
      <xdr:nvPicPr>
        <xdr:cNvPr id="17436" name="Picture 2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428625"/>
          <a:ext cx="25717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304800</xdr:colOff>
      <xdr:row>0</xdr:row>
      <xdr:rowOff>161925</xdr:rowOff>
    </xdr:from>
    <xdr:to>
      <xdr:col>5</xdr:col>
      <xdr:colOff>19050</xdr:colOff>
      <xdr:row>3</xdr:row>
      <xdr:rowOff>123825</xdr:rowOff>
    </xdr:to>
    <xdr:pic>
      <xdr:nvPicPr>
        <xdr:cNvPr id="17437"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161925"/>
          <a:ext cx="35433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xdr:row>
      <xdr:rowOff>38100</xdr:rowOff>
    </xdr:from>
    <xdr:to>
      <xdr:col>8</xdr:col>
      <xdr:colOff>1000125</xdr:colOff>
      <xdr:row>4</xdr:row>
      <xdr:rowOff>333375</xdr:rowOff>
    </xdr:to>
    <xdr:sp macro="" textlink="">
      <xdr:nvSpPr>
        <xdr:cNvPr id="5125" name="Line 5"/>
        <xdr:cNvSpPr>
          <a:spLocks noChangeShapeType="1"/>
        </xdr:cNvSpPr>
      </xdr:nvSpPr>
      <xdr:spPr bwMode="auto">
        <a:xfrm>
          <a:off x="7496175" y="1504950"/>
          <a:ext cx="9906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9</xdr:col>
      <xdr:colOff>0</xdr:colOff>
      <xdr:row>4</xdr:row>
      <xdr:rowOff>342900</xdr:rowOff>
    </xdr:to>
    <xdr:sp macro="" textlink="">
      <xdr:nvSpPr>
        <xdr:cNvPr id="5126" name="Line 6"/>
        <xdr:cNvSpPr>
          <a:spLocks noChangeShapeType="1"/>
        </xdr:cNvSpPr>
      </xdr:nvSpPr>
      <xdr:spPr bwMode="auto">
        <a:xfrm flipV="1">
          <a:off x="7486650" y="1476375"/>
          <a:ext cx="100965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61" workbookViewId="0">
      <selection activeCell="B69" sqref="B69"/>
    </sheetView>
  </sheetViews>
  <sheetFormatPr defaultRowHeight="15" x14ac:dyDescent="0.2"/>
  <cols>
    <col min="1" max="1" width="5.77734375" customWidth="1"/>
    <col min="2" max="2" width="75.44140625" customWidth="1"/>
  </cols>
  <sheetData>
    <row r="1" spans="1:2" ht="47.25" x14ac:dyDescent="0.2">
      <c r="B1" s="160" t="s">
        <v>320</v>
      </c>
    </row>
    <row r="3" spans="1:2" ht="15.75" x14ac:dyDescent="0.2">
      <c r="A3" s="161"/>
      <c r="B3" s="160" t="s">
        <v>165</v>
      </c>
    </row>
    <row r="4" spans="1:2" ht="51" x14ac:dyDescent="0.2">
      <c r="A4" s="161"/>
      <c r="B4" s="629" t="s">
        <v>312</v>
      </c>
    </row>
    <row r="5" spans="1:2" ht="15.75" x14ac:dyDescent="0.2">
      <c r="A5" s="851" t="s">
        <v>41</v>
      </c>
      <c r="B5" s="843" t="s">
        <v>166</v>
      </c>
    </row>
    <row r="6" spans="1:2" x14ac:dyDescent="0.2">
      <c r="A6" s="161"/>
      <c r="B6" s="162"/>
    </row>
    <row r="7" spans="1:2" ht="38.25" x14ac:dyDescent="0.2">
      <c r="A7" s="163">
        <v>1</v>
      </c>
      <c r="B7" s="164" t="s">
        <v>167</v>
      </c>
    </row>
    <row r="8" spans="1:2" x14ac:dyDescent="0.2">
      <c r="A8" s="163"/>
    </row>
    <row r="9" spans="1:2" ht="51" x14ac:dyDescent="0.2">
      <c r="A9" s="163">
        <f>A7+1</f>
        <v>2</v>
      </c>
      <c r="B9" s="165" t="s">
        <v>219</v>
      </c>
    </row>
    <row r="10" spans="1:2" x14ac:dyDescent="0.2">
      <c r="A10" s="163"/>
      <c r="B10" s="165"/>
    </row>
    <row r="11" spans="1:2" ht="25.5" x14ac:dyDescent="0.2">
      <c r="A11" s="163">
        <f>A9+1</f>
        <v>3</v>
      </c>
      <c r="B11" s="164" t="s">
        <v>168</v>
      </c>
    </row>
    <row r="12" spans="1:2" x14ac:dyDescent="0.2">
      <c r="A12" s="163"/>
      <c r="B12" s="165"/>
    </row>
    <row r="13" spans="1:2" ht="25.5" x14ac:dyDescent="0.2">
      <c r="A13" s="163">
        <f>A11+1</f>
        <v>4</v>
      </c>
      <c r="B13" s="164" t="s">
        <v>169</v>
      </c>
    </row>
    <row r="14" spans="1:2" x14ac:dyDescent="0.2">
      <c r="A14" s="163"/>
      <c r="B14" s="164"/>
    </row>
    <row r="15" spans="1:2" ht="25.5" x14ac:dyDescent="0.2">
      <c r="A15" s="163">
        <f>A13+1</f>
        <v>5</v>
      </c>
      <c r="B15" s="164" t="s">
        <v>170</v>
      </c>
    </row>
    <row r="16" spans="1:2" x14ac:dyDescent="0.2">
      <c r="A16" s="163"/>
      <c r="B16" s="164"/>
    </row>
    <row r="17" spans="1:2" ht="25.5" x14ac:dyDescent="0.2">
      <c r="A17" s="163">
        <f>A15+1</f>
        <v>6</v>
      </c>
      <c r="B17" s="165" t="s">
        <v>171</v>
      </c>
    </row>
    <row r="18" spans="1:2" x14ac:dyDescent="0.2">
      <c r="A18" s="163"/>
      <c r="B18" s="165"/>
    </row>
    <row r="19" spans="1:2" ht="25.5" x14ac:dyDescent="0.2">
      <c r="A19" s="163">
        <f>A17+1</f>
        <v>7</v>
      </c>
      <c r="B19" s="164" t="s">
        <v>172</v>
      </c>
    </row>
    <row r="20" spans="1:2" x14ac:dyDescent="0.2">
      <c r="A20" s="163"/>
      <c r="B20" s="161"/>
    </row>
    <row r="21" spans="1:2" ht="51" x14ac:dyDescent="0.2">
      <c r="A21" s="163">
        <f>A19+1</f>
        <v>8</v>
      </c>
      <c r="B21" s="164" t="s">
        <v>173</v>
      </c>
    </row>
    <row r="22" spans="1:2" x14ac:dyDescent="0.2">
      <c r="A22" s="163"/>
      <c r="B22" s="164"/>
    </row>
    <row r="23" spans="1:2" ht="38.25" x14ac:dyDescent="0.2">
      <c r="A23" s="163">
        <f>A21+1</f>
        <v>9</v>
      </c>
      <c r="B23" s="164" t="s">
        <v>174</v>
      </c>
    </row>
    <row r="24" spans="1:2" x14ac:dyDescent="0.2">
      <c r="A24" s="163"/>
      <c r="B24" s="164"/>
    </row>
    <row r="25" spans="1:2" ht="25.5" x14ac:dyDescent="0.2">
      <c r="A25" s="163">
        <f>A23+1</f>
        <v>10</v>
      </c>
      <c r="B25" s="166" t="s">
        <v>175</v>
      </c>
    </row>
    <row r="26" spans="1:2" x14ac:dyDescent="0.2">
      <c r="A26" s="163"/>
      <c r="B26" s="166"/>
    </row>
    <row r="27" spans="1:2" ht="38.25" x14ac:dyDescent="0.2">
      <c r="A27" s="163">
        <f>A25+1</f>
        <v>11</v>
      </c>
      <c r="B27" s="166" t="s">
        <v>176</v>
      </c>
    </row>
    <row r="28" spans="1:2" x14ac:dyDescent="0.2">
      <c r="A28" s="163"/>
      <c r="B28" s="166"/>
    </row>
    <row r="29" spans="1:2" ht="25.5" x14ac:dyDescent="0.2">
      <c r="A29" s="163">
        <f>A27+1</f>
        <v>12</v>
      </c>
      <c r="B29" s="164" t="s">
        <v>177</v>
      </c>
    </row>
    <row r="30" spans="1:2" x14ac:dyDescent="0.2">
      <c r="A30" s="163"/>
      <c r="B30" s="164"/>
    </row>
    <row r="31" spans="1:2" ht="25.5" x14ac:dyDescent="0.2">
      <c r="A31" s="163">
        <f>A29+1</f>
        <v>13</v>
      </c>
      <c r="B31" s="167" t="s">
        <v>178</v>
      </c>
    </row>
    <row r="32" spans="1:2" x14ac:dyDescent="0.2">
      <c r="A32" s="163"/>
      <c r="B32" s="167"/>
    </row>
    <row r="33" spans="1:2" ht="25.5" x14ac:dyDescent="0.2">
      <c r="A33" s="163">
        <f>A31+1</f>
        <v>14</v>
      </c>
      <c r="B33" s="167" t="s">
        <v>179</v>
      </c>
    </row>
    <row r="34" spans="1:2" x14ac:dyDescent="0.2">
      <c r="A34" s="163"/>
      <c r="B34" s="161"/>
    </row>
    <row r="35" spans="1:2" ht="25.5" x14ac:dyDescent="0.2">
      <c r="A35" s="163">
        <f>A33+1</f>
        <v>15</v>
      </c>
      <c r="B35" s="166" t="s">
        <v>317</v>
      </c>
    </row>
    <row r="36" spans="1:2" x14ac:dyDescent="0.2">
      <c r="A36" s="163"/>
      <c r="B36" s="161"/>
    </row>
    <row r="37" spans="1:2" x14ac:dyDescent="0.2">
      <c r="A37" s="163">
        <f>A35+1</f>
        <v>16</v>
      </c>
      <c r="B37" s="164" t="s">
        <v>318</v>
      </c>
    </row>
    <row r="38" spans="1:2" x14ac:dyDescent="0.2">
      <c r="A38" s="163"/>
    </row>
    <row r="39" spans="1:2" x14ac:dyDescent="0.2">
      <c r="A39" s="163">
        <v>17</v>
      </c>
      <c r="B39" s="169" t="s">
        <v>192</v>
      </c>
    </row>
    <row r="40" spans="1:2" x14ac:dyDescent="0.2">
      <c r="A40" s="163"/>
      <c r="B40" s="161"/>
    </row>
    <row r="41" spans="1:2" ht="15.75" x14ac:dyDescent="0.2">
      <c r="A41" s="842" t="s">
        <v>43</v>
      </c>
      <c r="B41" s="843" t="s">
        <v>180</v>
      </c>
    </row>
    <row r="42" spans="1:2" x14ac:dyDescent="0.2">
      <c r="A42" s="163"/>
      <c r="B42" s="161"/>
    </row>
    <row r="43" spans="1:2" x14ac:dyDescent="0.2">
      <c r="A43" s="163">
        <v>1</v>
      </c>
      <c r="B43" s="161" t="s">
        <v>181</v>
      </c>
    </row>
    <row r="44" spans="1:2" x14ac:dyDescent="0.2">
      <c r="A44" s="163"/>
      <c r="B44" s="161"/>
    </row>
    <row r="45" spans="1:2" ht="25.5" x14ac:dyDescent="0.2">
      <c r="A45" s="163">
        <f>A43+1</f>
        <v>2</v>
      </c>
      <c r="B45" s="165" t="s">
        <v>182</v>
      </c>
    </row>
    <row r="46" spans="1:2" x14ac:dyDescent="0.2">
      <c r="A46" s="163"/>
    </row>
    <row r="47" spans="1:2" x14ac:dyDescent="0.2">
      <c r="A47" s="163">
        <f>A45+1</f>
        <v>3</v>
      </c>
      <c r="B47" s="161" t="s">
        <v>183</v>
      </c>
    </row>
    <row r="48" spans="1:2" x14ac:dyDescent="0.2">
      <c r="A48" s="163"/>
    </row>
    <row r="49" spans="1:2" ht="25.5" x14ac:dyDescent="0.2">
      <c r="A49" s="163">
        <f>A47+1</f>
        <v>4</v>
      </c>
      <c r="B49" s="161" t="s">
        <v>184</v>
      </c>
    </row>
    <row r="50" spans="1:2" x14ac:dyDescent="0.2">
      <c r="A50" s="163"/>
    </row>
    <row r="51" spans="1:2" ht="25.5" x14ac:dyDescent="0.2">
      <c r="A51" s="163">
        <f>A49+1</f>
        <v>5</v>
      </c>
      <c r="B51" s="161" t="s">
        <v>185</v>
      </c>
    </row>
    <row r="52" spans="1:2" x14ac:dyDescent="0.2">
      <c r="A52" s="163"/>
      <c r="B52" s="161"/>
    </row>
    <row r="53" spans="1:2" ht="51" x14ac:dyDescent="0.2">
      <c r="A53" s="163">
        <f>A51+1</f>
        <v>6</v>
      </c>
      <c r="B53" s="167" t="s">
        <v>186</v>
      </c>
    </row>
    <row r="54" spans="1:2" x14ac:dyDescent="0.2">
      <c r="A54" s="163"/>
      <c r="B54" s="161"/>
    </row>
    <row r="55" spans="1:2" x14ac:dyDescent="0.2">
      <c r="A55" s="163">
        <f>A53+1</f>
        <v>7</v>
      </c>
      <c r="B55" s="161" t="s">
        <v>187</v>
      </c>
    </row>
    <row r="56" spans="1:2" x14ac:dyDescent="0.2">
      <c r="A56" s="163"/>
    </row>
    <row r="57" spans="1:2" ht="51" x14ac:dyDescent="0.2">
      <c r="A57" s="163">
        <f>A55+1</f>
        <v>8</v>
      </c>
      <c r="B57" s="167" t="s">
        <v>188</v>
      </c>
    </row>
    <row r="58" spans="1:2" x14ac:dyDescent="0.2">
      <c r="A58" s="163"/>
      <c r="B58" s="167"/>
    </row>
    <row r="59" spans="1:2" ht="38.25" x14ac:dyDescent="0.2">
      <c r="A59" s="163">
        <f>A57+1</f>
        <v>9</v>
      </c>
      <c r="B59" s="167" t="s">
        <v>319</v>
      </c>
    </row>
    <row r="60" spans="1:2" x14ac:dyDescent="0.2">
      <c r="A60" s="163"/>
      <c r="B60" s="167"/>
    </row>
    <row r="61" spans="1:2" ht="25.5" x14ac:dyDescent="0.2">
      <c r="A61" s="163">
        <f>A59+1</f>
        <v>10</v>
      </c>
      <c r="B61" s="161" t="s">
        <v>189</v>
      </c>
    </row>
    <row r="62" spans="1:2" x14ac:dyDescent="0.2">
      <c r="A62" s="168"/>
    </row>
    <row r="63" spans="1:2" ht="25.5" x14ac:dyDescent="0.2">
      <c r="A63" s="163">
        <f>A61+1</f>
        <v>11</v>
      </c>
      <c r="B63" s="164" t="s">
        <v>190</v>
      </c>
    </row>
    <row r="64" spans="1:2" x14ac:dyDescent="0.2">
      <c r="A64" s="168"/>
      <c r="B64" s="164"/>
    </row>
    <row r="65" spans="1:2" ht="38.25" x14ac:dyDescent="0.2">
      <c r="A65" s="163">
        <f>A63+1</f>
        <v>12</v>
      </c>
      <c r="B65" s="165" t="s">
        <v>191</v>
      </c>
    </row>
    <row r="67" spans="1:2" ht="15.75" x14ac:dyDescent="0.2">
      <c r="A67" s="842" t="s">
        <v>45</v>
      </c>
      <c r="B67" s="843" t="s">
        <v>351</v>
      </c>
    </row>
    <row r="68" spans="1:2" x14ac:dyDescent="0.2">
      <c r="A68" s="844"/>
      <c r="B68" s="845"/>
    </row>
    <row r="69" spans="1:2" ht="45" x14ac:dyDescent="0.2">
      <c r="A69" s="844"/>
      <c r="B69" s="846" t="s">
        <v>352</v>
      </c>
    </row>
    <row r="70" spans="1:2" x14ac:dyDescent="0.2">
      <c r="A70" s="844"/>
      <c r="B70" s="845"/>
    </row>
    <row r="71" spans="1:2" x14ac:dyDescent="0.2">
      <c r="A71" s="847" t="s">
        <v>353</v>
      </c>
      <c r="B71" s="848" t="s">
        <v>354</v>
      </c>
    </row>
    <row r="72" spans="1:2" x14ac:dyDescent="0.2">
      <c r="A72" s="847"/>
      <c r="B72" s="848"/>
    </row>
    <row r="73" spans="1:2" x14ac:dyDescent="0.2">
      <c r="A73" s="847" t="s">
        <v>355</v>
      </c>
      <c r="B73" s="848" t="s">
        <v>356</v>
      </c>
    </row>
    <row r="74" spans="1:2" x14ac:dyDescent="0.2">
      <c r="A74" s="847"/>
      <c r="B74" s="848"/>
    </row>
    <row r="75" spans="1:2" ht="25.5" x14ac:dyDescent="0.2">
      <c r="A75" s="847" t="s">
        <v>357</v>
      </c>
      <c r="B75" s="848" t="s">
        <v>358</v>
      </c>
    </row>
    <row r="76" spans="1:2" x14ac:dyDescent="0.2">
      <c r="A76" s="847"/>
      <c r="B76" s="848"/>
    </row>
    <row r="77" spans="1:2" x14ac:dyDescent="0.2">
      <c r="A77" s="847" t="s">
        <v>359</v>
      </c>
      <c r="B77" s="849" t="s">
        <v>360</v>
      </c>
    </row>
    <row r="78" spans="1:2" x14ac:dyDescent="0.2">
      <c r="A78" s="847"/>
      <c r="B78" s="848"/>
    </row>
    <row r="79" spans="1:2" ht="25.5" x14ac:dyDescent="0.2">
      <c r="A79" s="847" t="s">
        <v>361</v>
      </c>
      <c r="B79" s="848" t="s">
        <v>362</v>
      </c>
    </row>
    <row r="80" spans="1:2" x14ac:dyDescent="0.2">
      <c r="A80" s="847"/>
      <c r="B80" s="848"/>
    </row>
    <row r="81" spans="1:2" ht="25.5" x14ac:dyDescent="0.2">
      <c r="A81" s="847" t="s">
        <v>363</v>
      </c>
      <c r="B81" s="849" t="s">
        <v>364</v>
      </c>
    </row>
    <row r="82" spans="1:2" x14ac:dyDescent="0.2">
      <c r="A82" s="847"/>
      <c r="B82" s="848"/>
    </row>
    <row r="83" spans="1:2" ht="25.5" x14ac:dyDescent="0.2">
      <c r="A83" s="847" t="s">
        <v>365</v>
      </c>
      <c r="B83" s="848" t="s">
        <v>366</v>
      </c>
    </row>
    <row r="84" spans="1:2" x14ac:dyDescent="0.2">
      <c r="A84" s="844"/>
      <c r="B84" s="845"/>
    </row>
    <row r="85" spans="1:2" x14ac:dyDescent="0.2">
      <c r="A85" s="844"/>
      <c r="B85" s="845"/>
    </row>
    <row r="86" spans="1:2" x14ac:dyDescent="0.2">
      <c r="A86" s="844">
        <f>A65+1</f>
        <v>13</v>
      </c>
      <c r="B86" s="845" t="s">
        <v>26</v>
      </c>
    </row>
    <row r="87" spans="1:2" ht="25.5" x14ac:dyDescent="0.2">
      <c r="A87" s="844"/>
      <c r="B87" s="850" t="s">
        <v>367</v>
      </c>
    </row>
  </sheetData>
  <phoneticPr fontId="84"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73"/>
  <sheetViews>
    <sheetView zoomScaleNormal="100" zoomScaleSheetLayoutView="90" workbookViewId="0"/>
  </sheetViews>
  <sheetFormatPr defaultRowHeight="15" x14ac:dyDescent="0.2"/>
  <cols>
    <col min="1" max="1" width="29.5546875" customWidth="1"/>
    <col min="9" max="9" width="13.109375" bestFit="1" customWidth="1"/>
  </cols>
  <sheetData>
    <row r="1" spans="1:9" ht="18.75" thickTop="1" x14ac:dyDescent="0.2">
      <c r="A1" s="1559" t="s">
        <v>72</v>
      </c>
      <c r="B1" s="325"/>
      <c r="C1" s="325"/>
      <c r="D1" s="325"/>
      <c r="E1" s="325"/>
      <c r="F1" s="325"/>
      <c r="G1" s="325"/>
      <c r="H1" s="325"/>
      <c r="I1" s="326"/>
    </row>
    <row r="2" spans="1:9" ht="15.75" x14ac:dyDescent="0.2">
      <c r="A2" s="520" t="s">
        <v>266</v>
      </c>
      <c r="B2" s="276"/>
      <c r="C2" s="276"/>
      <c r="D2" s="193"/>
      <c r="E2" s="421" t="s">
        <v>268</v>
      </c>
      <c r="F2" s="276"/>
      <c r="G2" s="276"/>
      <c r="H2" s="276"/>
      <c r="I2" s="368"/>
    </row>
    <row r="3" spans="1:9" ht="15.75" x14ac:dyDescent="0.2">
      <c r="A3" s="1475" t="s">
        <v>37</v>
      </c>
      <c r="B3" s="1476"/>
      <c r="C3" s="1476"/>
      <c r="D3" s="853">
        <f>'Input Data'!$D$20</f>
        <v>0</v>
      </c>
      <c r="E3" s="193"/>
      <c r="F3" s="193"/>
      <c r="G3" s="228" t="s">
        <v>218</v>
      </c>
      <c r="H3" s="854">
        <f>'Input Data'!$D$5</f>
        <v>0</v>
      </c>
      <c r="I3" s="194"/>
    </row>
    <row r="4" spans="1:9" ht="15.75" thickBot="1" x14ac:dyDescent="0.25">
      <c r="A4" s="360"/>
      <c r="B4" s="232"/>
      <c r="C4" s="232"/>
      <c r="D4" s="232"/>
      <c r="E4" s="232"/>
      <c r="F4" s="232"/>
      <c r="G4" s="232"/>
      <c r="H4" s="232"/>
      <c r="I4" s="195"/>
    </row>
    <row r="5" spans="1:9" ht="15.75" thickTop="1" x14ac:dyDescent="0.2">
      <c r="A5" s="283"/>
      <c r="B5" s="279"/>
      <c r="C5" s="279"/>
      <c r="D5" s="279"/>
      <c r="E5" s="279"/>
      <c r="F5" s="279"/>
      <c r="G5" s="279"/>
      <c r="H5" s="279"/>
      <c r="I5" s="192"/>
    </row>
    <row r="6" spans="1:9" x14ac:dyDescent="0.2">
      <c r="A6" s="345" t="s">
        <v>15</v>
      </c>
      <c r="B6" s="315"/>
      <c r="C6" s="315"/>
      <c r="D6" s="315"/>
      <c r="E6" s="315"/>
      <c r="F6" s="315"/>
      <c r="G6" s="315"/>
      <c r="H6" s="315"/>
      <c r="I6" s="340"/>
    </row>
    <row r="7" spans="1:9" ht="30" x14ac:dyDescent="0.2">
      <c r="A7" s="1477" t="s">
        <v>73</v>
      </c>
      <c r="B7" s="1407"/>
      <c r="C7" s="1407"/>
      <c r="D7" s="1407"/>
      <c r="E7" s="1407"/>
      <c r="F7" s="1408"/>
      <c r="G7" s="349" t="s">
        <v>18</v>
      </c>
      <c r="H7" s="349" t="s">
        <v>5</v>
      </c>
      <c r="I7" s="333" t="s">
        <v>50</v>
      </c>
    </row>
    <row r="8" spans="1:9" x14ac:dyDescent="0.2">
      <c r="A8" s="1472"/>
      <c r="B8" s="1473"/>
      <c r="C8" s="1473"/>
      <c r="D8" s="1473"/>
      <c r="E8" s="1473"/>
      <c r="F8" s="1474"/>
      <c r="G8" s="370"/>
      <c r="H8" s="1555"/>
      <c r="I8" s="1556">
        <f t="shared" ref="I8:I14" si="0">G8*H8</f>
        <v>0</v>
      </c>
    </row>
    <row r="9" spans="1:9" x14ac:dyDescent="0.2">
      <c r="A9" s="1478"/>
      <c r="B9" s="1479"/>
      <c r="C9" s="1479"/>
      <c r="D9" s="1479"/>
      <c r="E9" s="1479"/>
      <c r="F9" s="1480"/>
      <c r="G9" s="337"/>
      <c r="H9" s="1538"/>
      <c r="I9" s="1539">
        <f t="shared" si="0"/>
        <v>0</v>
      </c>
    </row>
    <row r="10" spans="1:9" x14ac:dyDescent="0.2">
      <c r="A10" s="1478"/>
      <c r="B10" s="1479"/>
      <c r="C10" s="1479"/>
      <c r="D10" s="1479"/>
      <c r="E10" s="1479"/>
      <c r="F10" s="1480"/>
      <c r="G10" s="337"/>
      <c r="H10" s="1538"/>
      <c r="I10" s="1539">
        <f t="shared" si="0"/>
        <v>0</v>
      </c>
    </row>
    <row r="11" spans="1:9" x14ac:dyDescent="0.2">
      <c r="A11" s="1478"/>
      <c r="B11" s="1479"/>
      <c r="C11" s="1479"/>
      <c r="D11" s="1479"/>
      <c r="E11" s="1479"/>
      <c r="F11" s="1480"/>
      <c r="G11" s="337"/>
      <c r="H11" s="1538"/>
      <c r="I11" s="1539">
        <f t="shared" si="0"/>
        <v>0</v>
      </c>
    </row>
    <row r="12" spans="1:9" x14ac:dyDescent="0.2">
      <c r="A12" s="1478"/>
      <c r="B12" s="1479"/>
      <c r="C12" s="1479"/>
      <c r="D12" s="1479"/>
      <c r="E12" s="1479"/>
      <c r="F12" s="1480"/>
      <c r="G12" s="337"/>
      <c r="H12" s="1538"/>
      <c r="I12" s="1539">
        <f t="shared" si="0"/>
        <v>0</v>
      </c>
    </row>
    <row r="13" spans="1:9" x14ac:dyDescent="0.2">
      <c r="A13" s="1478"/>
      <c r="B13" s="1479"/>
      <c r="C13" s="1479"/>
      <c r="D13" s="1479"/>
      <c r="E13" s="1479"/>
      <c r="F13" s="1480"/>
      <c r="G13" s="337"/>
      <c r="H13" s="1538"/>
      <c r="I13" s="1539">
        <f t="shared" si="0"/>
        <v>0</v>
      </c>
    </row>
    <row r="14" spans="1:9" ht="15.75" thickBot="1" x14ac:dyDescent="0.25">
      <c r="A14" s="1481"/>
      <c r="B14" s="1482"/>
      <c r="C14" s="1482"/>
      <c r="D14" s="1482"/>
      <c r="E14" s="1482"/>
      <c r="F14" s="1483"/>
      <c r="G14" s="339"/>
      <c r="H14" s="1540"/>
      <c r="I14" s="1541">
        <f t="shared" si="0"/>
        <v>0</v>
      </c>
    </row>
    <row r="15" spans="1:9" x14ac:dyDescent="0.2">
      <c r="A15" s="1484" t="s">
        <v>74</v>
      </c>
      <c r="B15" s="1485"/>
      <c r="C15" s="1485"/>
      <c r="D15" s="1485"/>
      <c r="E15" s="1485"/>
      <c r="F15" s="1485"/>
      <c r="G15" s="1485"/>
      <c r="H15" s="1486"/>
      <c r="I15" s="1548">
        <f>SUM(I8:I14)</f>
        <v>0</v>
      </c>
    </row>
    <row r="16" spans="1:9" x14ac:dyDescent="0.2">
      <c r="A16" s="341"/>
      <c r="B16" s="344"/>
      <c r="C16" s="344"/>
      <c r="D16" s="344"/>
      <c r="E16" s="344"/>
      <c r="F16" s="344"/>
      <c r="G16" s="344"/>
      <c r="H16" s="344"/>
      <c r="I16" s="378"/>
    </row>
    <row r="17" spans="1:9" x14ac:dyDescent="0.2">
      <c r="A17" s="345" t="s">
        <v>16</v>
      </c>
      <c r="B17" s="329"/>
      <c r="C17" s="329"/>
      <c r="D17" s="329"/>
      <c r="E17" s="329"/>
      <c r="F17" s="329"/>
      <c r="G17" s="329"/>
      <c r="H17" s="329"/>
      <c r="I17" s="365"/>
    </row>
    <row r="18" spans="1:9" ht="30" x14ac:dyDescent="0.2">
      <c r="A18" s="1477" t="s">
        <v>17</v>
      </c>
      <c r="B18" s="1407"/>
      <c r="C18" s="1407"/>
      <c r="D18" s="1407"/>
      <c r="E18" s="1408"/>
      <c r="F18" s="349" t="s">
        <v>18</v>
      </c>
      <c r="G18" s="349" t="s">
        <v>75</v>
      </c>
      <c r="H18" s="349" t="s">
        <v>5</v>
      </c>
      <c r="I18" s="361" t="s">
        <v>50</v>
      </c>
    </row>
    <row r="19" spans="1:9" x14ac:dyDescent="0.2">
      <c r="A19" s="1472"/>
      <c r="B19" s="1473"/>
      <c r="C19" s="1473"/>
      <c r="D19" s="1473"/>
      <c r="E19" s="1474"/>
      <c r="F19" s="335"/>
      <c r="G19" s="335"/>
      <c r="H19" s="1536"/>
      <c r="I19" s="1537">
        <f t="shared" ref="I19:I31" si="1">F19*G19*H19</f>
        <v>0</v>
      </c>
    </row>
    <row r="20" spans="1:9" x14ac:dyDescent="0.2">
      <c r="A20" s="1478"/>
      <c r="B20" s="1479"/>
      <c r="C20" s="1479"/>
      <c r="D20" s="1479"/>
      <c r="E20" s="1480"/>
      <c r="F20" s="337"/>
      <c r="G20" s="337"/>
      <c r="H20" s="1538"/>
      <c r="I20" s="1539">
        <f t="shared" si="1"/>
        <v>0</v>
      </c>
    </row>
    <row r="21" spans="1:9" x14ac:dyDescent="0.2">
      <c r="A21" s="1478"/>
      <c r="B21" s="1479"/>
      <c r="C21" s="1479"/>
      <c r="D21" s="1479"/>
      <c r="E21" s="1480"/>
      <c r="F21" s="337"/>
      <c r="G21" s="337"/>
      <c r="H21" s="1538"/>
      <c r="I21" s="1539">
        <f t="shared" si="1"/>
        <v>0</v>
      </c>
    </row>
    <row r="22" spans="1:9" x14ac:dyDescent="0.2">
      <c r="A22" s="371"/>
      <c r="B22" s="372"/>
      <c r="C22" s="372"/>
      <c r="D22" s="372"/>
      <c r="E22" s="373"/>
      <c r="F22" s="337"/>
      <c r="G22" s="337"/>
      <c r="H22" s="1538"/>
      <c r="I22" s="1539">
        <f t="shared" si="1"/>
        <v>0</v>
      </c>
    </row>
    <row r="23" spans="1:9" x14ac:dyDescent="0.2">
      <c r="A23" s="371"/>
      <c r="B23" s="372"/>
      <c r="C23" s="372"/>
      <c r="D23" s="372"/>
      <c r="E23" s="373"/>
      <c r="F23" s="337"/>
      <c r="G23" s="337"/>
      <c r="H23" s="1538"/>
      <c r="I23" s="1539">
        <f t="shared" si="1"/>
        <v>0</v>
      </c>
    </row>
    <row r="24" spans="1:9" x14ac:dyDescent="0.2">
      <c r="A24" s="371"/>
      <c r="B24" s="372"/>
      <c r="C24" s="372"/>
      <c r="D24" s="372"/>
      <c r="E24" s="373"/>
      <c r="F24" s="337"/>
      <c r="G24" s="337"/>
      <c r="H24" s="1538"/>
      <c r="I24" s="1539">
        <f t="shared" si="1"/>
        <v>0</v>
      </c>
    </row>
    <row r="25" spans="1:9" x14ac:dyDescent="0.2">
      <c r="A25" s="371"/>
      <c r="B25" s="372"/>
      <c r="C25" s="372"/>
      <c r="D25" s="372"/>
      <c r="E25" s="373"/>
      <c r="F25" s="337"/>
      <c r="G25" s="337"/>
      <c r="H25" s="1538"/>
      <c r="I25" s="1539">
        <f t="shared" si="1"/>
        <v>0</v>
      </c>
    </row>
    <row r="26" spans="1:9" x14ac:dyDescent="0.2">
      <c r="A26" s="1478"/>
      <c r="B26" s="1479"/>
      <c r="C26" s="1479"/>
      <c r="D26" s="1479"/>
      <c r="E26" s="1480"/>
      <c r="F26" s="337"/>
      <c r="G26" s="337"/>
      <c r="H26" s="1538"/>
      <c r="I26" s="1539">
        <f t="shared" si="1"/>
        <v>0</v>
      </c>
    </row>
    <row r="27" spans="1:9" x14ac:dyDescent="0.2">
      <c r="A27" s="1478"/>
      <c r="B27" s="1479"/>
      <c r="C27" s="1479"/>
      <c r="D27" s="1479"/>
      <c r="E27" s="1480"/>
      <c r="F27" s="337"/>
      <c r="G27" s="337"/>
      <c r="H27" s="1538"/>
      <c r="I27" s="1539">
        <f t="shared" si="1"/>
        <v>0</v>
      </c>
    </row>
    <row r="28" spans="1:9" x14ac:dyDescent="0.2">
      <c r="A28" s="1478"/>
      <c r="B28" s="1479"/>
      <c r="C28" s="1479"/>
      <c r="D28" s="1479"/>
      <c r="E28" s="1480"/>
      <c r="F28" s="337"/>
      <c r="G28" s="337"/>
      <c r="H28" s="1538"/>
      <c r="I28" s="1539">
        <f t="shared" si="1"/>
        <v>0</v>
      </c>
    </row>
    <row r="29" spans="1:9" x14ac:dyDescent="0.2">
      <c r="A29" s="1478"/>
      <c r="B29" s="1479"/>
      <c r="C29" s="1479"/>
      <c r="D29" s="1479"/>
      <c r="E29" s="1480"/>
      <c r="F29" s="337"/>
      <c r="G29" s="337"/>
      <c r="H29" s="1538"/>
      <c r="I29" s="1539">
        <f t="shared" si="1"/>
        <v>0</v>
      </c>
    </row>
    <row r="30" spans="1:9" x14ac:dyDescent="0.2">
      <c r="A30" s="1478"/>
      <c r="B30" s="1479"/>
      <c r="C30" s="1479"/>
      <c r="D30" s="1479"/>
      <c r="E30" s="1480"/>
      <c r="F30" s="337"/>
      <c r="G30" s="337"/>
      <c r="H30" s="1538"/>
      <c r="I30" s="1539">
        <f t="shared" si="1"/>
        <v>0</v>
      </c>
    </row>
    <row r="31" spans="1:9" ht="15.75" thickBot="1" x14ac:dyDescent="0.25">
      <c r="A31" s="1481"/>
      <c r="B31" s="1482"/>
      <c r="C31" s="1482"/>
      <c r="D31" s="1482"/>
      <c r="E31" s="1483"/>
      <c r="F31" s="339"/>
      <c r="G31" s="339"/>
      <c r="H31" s="1540"/>
      <c r="I31" s="1541">
        <f t="shared" si="1"/>
        <v>0</v>
      </c>
    </row>
    <row r="32" spans="1:9" x14ac:dyDescent="0.2">
      <c r="A32" s="1484" t="s">
        <v>76</v>
      </c>
      <c r="B32" s="1485"/>
      <c r="C32" s="1485"/>
      <c r="D32" s="1485"/>
      <c r="E32" s="1485"/>
      <c r="F32" s="1485"/>
      <c r="G32" s="1485"/>
      <c r="H32" s="1486"/>
      <c r="I32" s="1557">
        <f>SUM(I19:I31)</f>
        <v>0</v>
      </c>
    </row>
    <row r="33" spans="1:9" x14ac:dyDescent="0.2">
      <c r="A33" s="341"/>
      <c r="B33" s="344"/>
      <c r="C33" s="344"/>
      <c r="D33" s="344"/>
      <c r="E33" s="344"/>
      <c r="F33" s="344"/>
      <c r="G33" s="344"/>
      <c r="H33" s="344"/>
      <c r="I33" s="378"/>
    </row>
    <row r="34" spans="1:9" x14ac:dyDescent="0.2">
      <c r="A34" s="345" t="s">
        <v>77</v>
      </c>
      <c r="B34" s="329"/>
      <c r="C34" s="329"/>
      <c r="D34" s="329"/>
      <c r="E34" s="329"/>
      <c r="F34" s="329"/>
      <c r="G34" s="329"/>
      <c r="H34" s="329"/>
      <c r="I34" s="365"/>
    </row>
    <row r="35" spans="1:9" ht="45" x14ac:dyDescent="0.2">
      <c r="A35" s="1477" t="s">
        <v>17</v>
      </c>
      <c r="B35" s="1407"/>
      <c r="C35" s="1407"/>
      <c r="D35" s="1407"/>
      <c r="E35" s="1407"/>
      <c r="F35" s="1408"/>
      <c r="G35" s="332" t="s">
        <v>78</v>
      </c>
      <c r="H35" s="332" t="s">
        <v>5</v>
      </c>
      <c r="I35" s="361" t="s">
        <v>50</v>
      </c>
    </row>
    <row r="36" spans="1:9" x14ac:dyDescent="0.2">
      <c r="A36" s="1472"/>
      <c r="B36" s="1473"/>
      <c r="C36" s="1473"/>
      <c r="D36" s="1473"/>
      <c r="E36" s="1473"/>
      <c r="F36" s="1474"/>
      <c r="G36" s="335"/>
      <c r="H36" s="1536"/>
      <c r="I36" s="1537">
        <f t="shared" ref="I36:I42" si="2">G36*H36</f>
        <v>0</v>
      </c>
    </row>
    <row r="37" spans="1:9" x14ac:dyDescent="0.2">
      <c r="A37" s="1478"/>
      <c r="B37" s="1479"/>
      <c r="C37" s="1479"/>
      <c r="D37" s="1479"/>
      <c r="E37" s="1479"/>
      <c r="F37" s="1480"/>
      <c r="G37" s="337"/>
      <c r="H37" s="1538"/>
      <c r="I37" s="1539">
        <f t="shared" si="2"/>
        <v>0</v>
      </c>
    </row>
    <row r="38" spans="1:9" x14ac:dyDescent="0.2">
      <c r="A38" s="1478"/>
      <c r="B38" s="1479"/>
      <c r="C38" s="1479"/>
      <c r="D38" s="1479"/>
      <c r="E38" s="1479"/>
      <c r="F38" s="1480"/>
      <c r="G38" s="337"/>
      <c r="H38" s="1538"/>
      <c r="I38" s="1539">
        <f t="shared" si="2"/>
        <v>0</v>
      </c>
    </row>
    <row r="39" spans="1:9" x14ac:dyDescent="0.2">
      <c r="A39" s="1478"/>
      <c r="B39" s="1479"/>
      <c r="C39" s="1479"/>
      <c r="D39" s="1479"/>
      <c r="E39" s="1479"/>
      <c r="F39" s="1480"/>
      <c r="G39" s="337"/>
      <c r="H39" s="1538"/>
      <c r="I39" s="1539">
        <f t="shared" si="2"/>
        <v>0</v>
      </c>
    </row>
    <row r="40" spans="1:9" x14ac:dyDescent="0.2">
      <c r="A40" s="1478"/>
      <c r="B40" s="1479"/>
      <c r="C40" s="1479"/>
      <c r="D40" s="1479"/>
      <c r="E40" s="1479"/>
      <c r="F40" s="1480"/>
      <c r="G40" s="337"/>
      <c r="H40" s="1538"/>
      <c r="I40" s="1539">
        <f t="shared" si="2"/>
        <v>0</v>
      </c>
    </row>
    <row r="41" spans="1:9" x14ac:dyDescent="0.2">
      <c r="A41" s="1478"/>
      <c r="B41" s="1479"/>
      <c r="C41" s="1479"/>
      <c r="D41" s="1479"/>
      <c r="E41" s="1479"/>
      <c r="F41" s="1480"/>
      <c r="G41" s="337"/>
      <c r="H41" s="1538"/>
      <c r="I41" s="1539">
        <f t="shared" si="2"/>
        <v>0</v>
      </c>
    </row>
    <row r="42" spans="1:9" ht="15.75" thickBot="1" x14ac:dyDescent="0.25">
      <c r="A42" s="1481"/>
      <c r="B42" s="1482"/>
      <c r="C42" s="1482"/>
      <c r="D42" s="1482"/>
      <c r="E42" s="1482"/>
      <c r="F42" s="1483"/>
      <c r="G42" s="339"/>
      <c r="H42" s="1540"/>
      <c r="I42" s="1541">
        <f t="shared" si="2"/>
        <v>0</v>
      </c>
    </row>
    <row r="43" spans="1:9" x14ac:dyDescent="0.2">
      <c r="A43" s="1484" t="s">
        <v>79</v>
      </c>
      <c r="B43" s="1485"/>
      <c r="C43" s="1485"/>
      <c r="D43" s="1485"/>
      <c r="E43" s="1485"/>
      <c r="F43" s="1485"/>
      <c r="G43" s="1485"/>
      <c r="H43" s="1486"/>
      <c r="I43" s="1548">
        <f>SUM(I36:I42)</f>
        <v>0</v>
      </c>
    </row>
    <row r="44" spans="1:9" x14ac:dyDescent="0.2">
      <c r="A44" s="341"/>
      <c r="B44" s="344"/>
      <c r="C44" s="344"/>
      <c r="D44" s="344"/>
      <c r="E44" s="344"/>
      <c r="F44" s="344"/>
      <c r="G44" s="344"/>
      <c r="H44" s="344"/>
      <c r="I44" s="378"/>
    </row>
    <row r="45" spans="1:9" x14ac:dyDescent="0.2">
      <c r="A45" s="374" t="s">
        <v>80</v>
      </c>
      <c r="B45" s="375"/>
      <c r="C45" s="375"/>
      <c r="D45" s="375"/>
      <c r="E45" s="375"/>
      <c r="F45" s="375"/>
      <c r="G45" s="375"/>
      <c r="H45" s="375"/>
      <c r="I45" s="379"/>
    </row>
    <row r="46" spans="1:9" ht="30" x14ac:dyDescent="0.2">
      <c r="A46" s="348" t="s">
        <v>4</v>
      </c>
      <c r="B46" s="349" t="s">
        <v>12</v>
      </c>
      <c r="C46" s="332" t="s">
        <v>81</v>
      </c>
      <c r="D46" s="1488" t="s">
        <v>82</v>
      </c>
      <c r="E46" s="1408"/>
      <c r="F46" s="349" t="s">
        <v>13</v>
      </c>
      <c r="G46" s="349" t="s">
        <v>14</v>
      </c>
      <c r="H46" s="349" t="s">
        <v>5</v>
      </c>
      <c r="I46" s="361" t="s">
        <v>50</v>
      </c>
    </row>
    <row r="47" spans="1:9" x14ac:dyDescent="0.2">
      <c r="A47" s="334"/>
      <c r="B47" s="335"/>
      <c r="C47" s="335"/>
      <c r="D47" s="1489"/>
      <c r="E47" s="1474"/>
      <c r="F47" s="335"/>
      <c r="G47" s="335"/>
      <c r="H47" s="1536"/>
      <c r="I47" s="1537">
        <f t="shared" ref="I47:I67" si="3">C47*H47</f>
        <v>0</v>
      </c>
    </row>
    <row r="48" spans="1:9" x14ac:dyDescent="0.2">
      <c r="A48" s="336"/>
      <c r="B48" s="337"/>
      <c r="C48" s="337"/>
      <c r="D48" s="1487"/>
      <c r="E48" s="1480"/>
      <c r="F48" s="337"/>
      <c r="G48" s="337"/>
      <c r="H48" s="1538"/>
      <c r="I48" s="1539">
        <f t="shared" si="3"/>
        <v>0</v>
      </c>
    </row>
    <row r="49" spans="1:9" x14ac:dyDescent="0.2">
      <c r="A49" s="336"/>
      <c r="B49" s="337"/>
      <c r="C49" s="337"/>
      <c r="D49" s="1487"/>
      <c r="E49" s="1480"/>
      <c r="F49" s="337"/>
      <c r="G49" s="337"/>
      <c r="H49" s="1538"/>
      <c r="I49" s="1539">
        <f t="shared" si="3"/>
        <v>0</v>
      </c>
    </row>
    <row r="50" spans="1:9" x14ac:dyDescent="0.2">
      <c r="A50" s="336"/>
      <c r="B50" s="337"/>
      <c r="C50" s="337"/>
      <c r="D50" s="352"/>
      <c r="E50" s="373"/>
      <c r="F50" s="337"/>
      <c r="G50" s="337"/>
      <c r="H50" s="1538"/>
      <c r="I50" s="1539">
        <f t="shared" si="3"/>
        <v>0</v>
      </c>
    </row>
    <row r="51" spans="1:9" x14ac:dyDescent="0.2">
      <c r="A51" s="336"/>
      <c r="B51" s="337"/>
      <c r="C51" s="337"/>
      <c r="D51" s="352"/>
      <c r="E51" s="373"/>
      <c r="F51" s="337"/>
      <c r="G51" s="337"/>
      <c r="H51" s="1538"/>
      <c r="I51" s="1539">
        <f t="shared" si="3"/>
        <v>0</v>
      </c>
    </row>
    <row r="52" spans="1:9" x14ac:dyDescent="0.2">
      <c r="A52" s="336"/>
      <c r="B52" s="337"/>
      <c r="C52" s="337"/>
      <c r="D52" s="352"/>
      <c r="E52" s="373"/>
      <c r="F52" s="337"/>
      <c r="G52" s="337"/>
      <c r="H52" s="1538"/>
      <c r="I52" s="1539">
        <f t="shared" si="3"/>
        <v>0</v>
      </c>
    </row>
    <row r="53" spans="1:9" x14ac:dyDescent="0.2">
      <c r="A53" s="336"/>
      <c r="B53" s="337"/>
      <c r="C53" s="337"/>
      <c r="D53" s="352"/>
      <c r="E53" s="373"/>
      <c r="F53" s="337"/>
      <c r="G53" s="337"/>
      <c r="H53" s="1538"/>
      <c r="I53" s="1539">
        <f t="shared" si="3"/>
        <v>0</v>
      </c>
    </row>
    <row r="54" spans="1:9" x14ac:dyDescent="0.2">
      <c r="A54" s="336"/>
      <c r="B54" s="337"/>
      <c r="C54" s="337"/>
      <c r="D54" s="352"/>
      <c r="E54" s="373"/>
      <c r="F54" s="337"/>
      <c r="G54" s="337"/>
      <c r="H54" s="1538"/>
      <c r="I54" s="1539">
        <f t="shared" si="3"/>
        <v>0</v>
      </c>
    </row>
    <row r="55" spans="1:9" x14ac:dyDescent="0.2">
      <c r="A55" s="336"/>
      <c r="B55" s="337"/>
      <c r="C55" s="337"/>
      <c r="D55" s="352"/>
      <c r="E55" s="373"/>
      <c r="F55" s="337"/>
      <c r="G55" s="337"/>
      <c r="H55" s="1538"/>
      <c r="I55" s="1539">
        <f t="shared" si="3"/>
        <v>0</v>
      </c>
    </row>
    <row r="56" spans="1:9" x14ac:dyDescent="0.2">
      <c r="A56" s="336"/>
      <c r="B56" s="337"/>
      <c r="C56" s="337"/>
      <c r="D56" s="352"/>
      <c r="E56" s="373"/>
      <c r="F56" s="337"/>
      <c r="G56" s="337"/>
      <c r="H56" s="1538"/>
      <c r="I56" s="1539">
        <f t="shared" si="3"/>
        <v>0</v>
      </c>
    </row>
    <row r="57" spans="1:9" x14ac:dyDescent="0.2">
      <c r="A57" s="336"/>
      <c r="B57" s="337"/>
      <c r="C57" s="337"/>
      <c r="D57" s="352"/>
      <c r="E57" s="373"/>
      <c r="F57" s="337"/>
      <c r="G57" s="337"/>
      <c r="H57" s="1538"/>
      <c r="I57" s="1539">
        <f t="shared" si="3"/>
        <v>0</v>
      </c>
    </row>
    <row r="58" spans="1:9" x14ac:dyDescent="0.2">
      <c r="A58" s="336"/>
      <c r="B58" s="337"/>
      <c r="C58" s="337"/>
      <c r="D58" s="1487"/>
      <c r="E58" s="1480"/>
      <c r="F58" s="337"/>
      <c r="G58" s="337"/>
      <c r="H58" s="1538"/>
      <c r="I58" s="1539">
        <f t="shared" si="3"/>
        <v>0</v>
      </c>
    </row>
    <row r="59" spans="1:9" x14ac:dyDescent="0.2">
      <c r="A59" s="336"/>
      <c r="B59" s="337"/>
      <c r="C59" s="337"/>
      <c r="D59" s="1487"/>
      <c r="E59" s="1480"/>
      <c r="F59" s="337"/>
      <c r="G59" s="337"/>
      <c r="H59" s="1538"/>
      <c r="I59" s="1539">
        <f t="shared" si="3"/>
        <v>0</v>
      </c>
    </row>
    <row r="60" spans="1:9" x14ac:dyDescent="0.2">
      <c r="A60" s="336"/>
      <c r="B60" s="337"/>
      <c r="C60" s="337"/>
      <c r="D60" s="1487"/>
      <c r="E60" s="1480"/>
      <c r="F60" s="337"/>
      <c r="G60" s="337"/>
      <c r="H60" s="1538"/>
      <c r="I60" s="1539">
        <f t="shared" si="3"/>
        <v>0</v>
      </c>
    </row>
    <row r="61" spans="1:9" x14ac:dyDescent="0.2">
      <c r="A61" s="336"/>
      <c r="B61" s="337"/>
      <c r="C61" s="337"/>
      <c r="D61" s="1487"/>
      <c r="E61" s="1480"/>
      <c r="F61" s="337"/>
      <c r="G61" s="337"/>
      <c r="H61" s="1538"/>
      <c r="I61" s="1539">
        <f t="shared" si="3"/>
        <v>0</v>
      </c>
    </row>
    <row r="62" spans="1:9" x14ac:dyDescent="0.2">
      <c r="A62" s="336"/>
      <c r="B62" s="337"/>
      <c r="C62" s="337"/>
      <c r="D62" s="1487"/>
      <c r="E62" s="1480"/>
      <c r="F62" s="337"/>
      <c r="G62" s="337"/>
      <c r="H62" s="1538"/>
      <c r="I62" s="1539">
        <f t="shared" si="3"/>
        <v>0</v>
      </c>
    </row>
    <row r="63" spans="1:9" x14ac:dyDescent="0.2">
      <c r="A63" s="336"/>
      <c r="B63" s="337"/>
      <c r="C63" s="337"/>
      <c r="D63" s="1487"/>
      <c r="E63" s="1480"/>
      <c r="F63" s="337"/>
      <c r="G63" s="337"/>
      <c r="H63" s="1538"/>
      <c r="I63" s="1539">
        <f t="shared" si="3"/>
        <v>0</v>
      </c>
    </row>
    <row r="64" spans="1:9" x14ac:dyDescent="0.2">
      <c r="A64" s="336"/>
      <c r="B64" s="337"/>
      <c r="C64" s="337"/>
      <c r="D64" s="1487"/>
      <c r="E64" s="1480"/>
      <c r="F64" s="337"/>
      <c r="G64" s="337"/>
      <c r="H64" s="1538"/>
      <c r="I64" s="1539">
        <f t="shared" si="3"/>
        <v>0</v>
      </c>
    </row>
    <row r="65" spans="1:9" x14ac:dyDescent="0.2">
      <c r="A65" s="336"/>
      <c r="B65" s="337"/>
      <c r="C65" s="337"/>
      <c r="D65" s="1487"/>
      <c r="E65" s="1480"/>
      <c r="F65" s="337"/>
      <c r="G65" s="337"/>
      <c r="H65" s="1538"/>
      <c r="I65" s="1539">
        <f t="shared" si="3"/>
        <v>0</v>
      </c>
    </row>
    <row r="66" spans="1:9" x14ac:dyDescent="0.2">
      <c r="A66" s="336"/>
      <c r="B66" s="337"/>
      <c r="C66" s="337"/>
      <c r="D66" s="1487"/>
      <c r="E66" s="1480"/>
      <c r="F66" s="337"/>
      <c r="G66" s="337"/>
      <c r="H66" s="1538"/>
      <c r="I66" s="1539">
        <f t="shared" si="3"/>
        <v>0</v>
      </c>
    </row>
    <row r="67" spans="1:9" ht="15.75" thickBot="1" x14ac:dyDescent="0.25">
      <c r="A67" s="338"/>
      <c r="B67" s="339"/>
      <c r="C67" s="339"/>
      <c r="D67" s="1491"/>
      <c r="E67" s="1483"/>
      <c r="F67" s="339"/>
      <c r="G67" s="339"/>
      <c r="H67" s="1540"/>
      <c r="I67" s="1541">
        <f t="shared" si="3"/>
        <v>0</v>
      </c>
    </row>
    <row r="68" spans="1:9" x14ac:dyDescent="0.2">
      <c r="A68" s="1484" t="s">
        <v>83</v>
      </c>
      <c r="B68" s="1485"/>
      <c r="C68" s="1485"/>
      <c r="D68" s="1485"/>
      <c r="E68" s="1485"/>
      <c r="F68" s="1485"/>
      <c r="G68" s="1485"/>
      <c r="H68" s="1486"/>
      <c r="I68" s="1548">
        <f>SUM(I47:I67)</f>
        <v>0</v>
      </c>
    </row>
    <row r="69" spans="1:9" x14ac:dyDescent="0.2">
      <c r="A69" s="341"/>
      <c r="B69" s="344"/>
      <c r="C69" s="344"/>
      <c r="D69" s="344"/>
      <c r="E69" s="344"/>
      <c r="F69" s="344"/>
      <c r="G69" s="344"/>
      <c r="H69" s="344"/>
      <c r="I69" s="378"/>
    </row>
    <row r="70" spans="1:9" ht="15.75" thickBot="1" x14ac:dyDescent="0.25">
      <c r="A70" s="184"/>
      <c r="B70" s="193"/>
      <c r="C70" s="193"/>
      <c r="D70" s="193"/>
      <c r="E70" s="193"/>
      <c r="F70" s="382"/>
      <c r="G70" s="382"/>
      <c r="H70" s="385"/>
      <c r="I70" s="367"/>
    </row>
    <row r="71" spans="1:9" ht="15.75" thickTop="1" x14ac:dyDescent="0.2">
      <c r="A71" s="1492" t="s">
        <v>258</v>
      </c>
      <c r="B71" s="1493"/>
      <c r="C71" s="1493"/>
      <c r="D71" s="1493"/>
      <c r="E71" s="1493"/>
      <c r="F71" s="1493"/>
      <c r="G71" s="1493"/>
      <c r="H71" s="1494"/>
      <c r="I71" s="1558">
        <f>(I68+I43+I32+I15)</f>
        <v>0</v>
      </c>
    </row>
    <row r="72" spans="1:9" ht="15.75" thickBot="1" x14ac:dyDescent="0.25">
      <c r="A72" s="1495"/>
      <c r="B72" s="1496"/>
      <c r="C72" s="1496"/>
      <c r="D72" s="1496"/>
      <c r="E72" s="1496"/>
      <c r="F72" s="1496"/>
      <c r="G72" s="1496"/>
      <c r="H72" s="1497"/>
      <c r="I72" s="521"/>
    </row>
    <row r="73" spans="1:9" ht="15.75" thickTop="1" x14ac:dyDescent="0.2">
      <c r="A73" s="1490"/>
      <c r="B73" s="1490"/>
      <c r="C73" s="1490"/>
      <c r="D73" s="1490"/>
      <c r="E73" s="1490"/>
      <c r="F73" s="1490"/>
      <c r="G73" s="1490"/>
      <c r="H73" s="1490"/>
      <c r="I73" s="522"/>
    </row>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8">
    <mergeCell ref="A73:H73"/>
    <mergeCell ref="D60:E60"/>
    <mergeCell ref="D61:E61"/>
    <mergeCell ref="D62:E62"/>
    <mergeCell ref="D63:E63"/>
    <mergeCell ref="D64:E64"/>
    <mergeCell ref="D65:E65"/>
    <mergeCell ref="D66:E66"/>
    <mergeCell ref="D67:E67"/>
    <mergeCell ref="A68:H68"/>
    <mergeCell ref="A71:H71"/>
    <mergeCell ref="A72:H72"/>
    <mergeCell ref="D59:E59"/>
    <mergeCell ref="A38:F38"/>
    <mergeCell ref="A39:F39"/>
    <mergeCell ref="A40:F40"/>
    <mergeCell ref="A41:F41"/>
    <mergeCell ref="A42:F42"/>
    <mergeCell ref="A43:H43"/>
    <mergeCell ref="D46:E46"/>
    <mergeCell ref="D47:E47"/>
    <mergeCell ref="D48:E48"/>
    <mergeCell ref="D49:E49"/>
    <mergeCell ref="D58:E58"/>
    <mergeCell ref="A37:F37"/>
    <mergeCell ref="A20:E20"/>
    <mergeCell ref="A21:E21"/>
    <mergeCell ref="A26:E26"/>
    <mergeCell ref="A27:E27"/>
    <mergeCell ref="A28:E28"/>
    <mergeCell ref="A29:E29"/>
    <mergeCell ref="A30:E30"/>
    <mergeCell ref="A31:E31"/>
    <mergeCell ref="A32:H32"/>
    <mergeCell ref="A35:F35"/>
    <mergeCell ref="A36:F36"/>
    <mergeCell ref="A19:E19"/>
    <mergeCell ref="A3:C3"/>
    <mergeCell ref="A7:F7"/>
    <mergeCell ref="A8:F8"/>
    <mergeCell ref="A9:F9"/>
    <mergeCell ref="A10:F10"/>
    <mergeCell ref="A11:F11"/>
    <mergeCell ref="A12:F12"/>
    <mergeCell ref="A13:F13"/>
    <mergeCell ref="A14:F14"/>
    <mergeCell ref="A15:H15"/>
    <mergeCell ref="A18:E18"/>
  </mergeCells>
  <phoneticPr fontId="0" type="noConversion"/>
  <pageMargins left="0.57999999999999996" right="0.49" top="1" bottom="1" header="0.5" footer="0.5"/>
  <pageSetup paperSize="9" scale="67" orientation="landscape"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72"/>
  <sheetViews>
    <sheetView zoomScaleNormal="100" zoomScaleSheetLayoutView="90"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33203125" customWidth="1"/>
    <col min="7" max="7" width="6.77734375" customWidth="1"/>
    <col min="8" max="8" width="13.44140625" customWidth="1"/>
  </cols>
  <sheetData>
    <row r="1" spans="1:8" ht="18.75" thickTop="1" x14ac:dyDescent="0.2">
      <c r="A1" s="1560" t="s">
        <v>38</v>
      </c>
      <c r="B1" s="380"/>
      <c r="C1" s="380"/>
      <c r="D1" s="380"/>
      <c r="E1" s="380"/>
      <c r="F1" s="380"/>
      <c r="G1" s="380"/>
      <c r="H1" s="381"/>
    </row>
    <row r="2" spans="1:8" ht="15.75" x14ac:dyDescent="0.2">
      <c r="A2" s="520" t="s">
        <v>264</v>
      </c>
      <c r="B2" s="382"/>
      <c r="C2" s="382"/>
      <c r="D2" s="193"/>
      <c r="E2" s="422" t="s">
        <v>278</v>
      </c>
      <c r="F2" s="382"/>
      <c r="G2" s="382"/>
      <c r="H2" s="54"/>
    </row>
    <row r="3" spans="1:8" x14ac:dyDescent="0.2">
      <c r="A3" s="383"/>
      <c r="B3" s="1498" t="s">
        <v>37</v>
      </c>
      <c r="C3" s="1498"/>
      <c r="D3" s="853">
        <f>'Input Data'!$D$20</f>
        <v>0</v>
      </c>
      <c r="E3" s="382"/>
      <c r="F3" s="385" t="s">
        <v>218</v>
      </c>
      <c r="G3" s="854">
        <f>'Input Data'!$D$5</f>
        <v>0</v>
      </c>
      <c r="H3" s="54"/>
    </row>
    <row r="4" spans="1:8" x14ac:dyDescent="0.2">
      <c r="A4" s="386" t="s">
        <v>39</v>
      </c>
      <c r="B4" s="387" t="s">
        <v>4</v>
      </c>
      <c r="C4" s="382" t="s">
        <v>40</v>
      </c>
      <c r="D4" s="384" t="s">
        <v>39</v>
      </c>
      <c r="E4" s="387" t="s">
        <v>4</v>
      </c>
      <c r="F4" s="382" t="s">
        <v>40</v>
      </c>
      <c r="G4" s="382"/>
      <c r="H4" s="54"/>
    </row>
    <row r="5" spans="1:8" x14ac:dyDescent="0.2">
      <c r="A5" s="388" t="s">
        <v>41</v>
      </c>
      <c r="B5" s="389"/>
      <c r="C5" s="389"/>
      <c r="D5" s="385" t="s">
        <v>42</v>
      </c>
      <c r="E5" s="389"/>
      <c r="F5" s="1499"/>
      <c r="G5" s="1500"/>
      <c r="H5" s="1501"/>
    </row>
    <row r="6" spans="1:8" x14ac:dyDescent="0.2">
      <c r="A6" s="388" t="s">
        <v>43</v>
      </c>
      <c r="B6" s="389"/>
      <c r="C6" s="389"/>
      <c r="D6" s="385" t="s">
        <v>44</v>
      </c>
      <c r="E6" s="390"/>
      <c r="F6" s="1499"/>
      <c r="G6" s="1500"/>
      <c r="H6" s="1501"/>
    </row>
    <row r="7" spans="1:8" x14ac:dyDescent="0.2">
      <c r="A7" s="388" t="s">
        <v>45</v>
      </c>
      <c r="B7" s="390"/>
      <c r="C7" s="389"/>
      <c r="D7" s="385" t="s">
        <v>46</v>
      </c>
      <c r="E7" s="390"/>
      <c r="F7" s="1499"/>
      <c r="G7" s="1500"/>
      <c r="H7" s="1501"/>
    </row>
    <row r="8" spans="1:8" ht="15.75" thickBot="1" x14ac:dyDescent="0.25">
      <c r="A8" s="391"/>
      <c r="B8" s="392"/>
      <c r="C8" s="392"/>
      <c r="D8" s="392"/>
      <c r="E8" s="392"/>
      <c r="F8" s="392"/>
      <c r="G8" s="392"/>
      <c r="H8" s="393"/>
    </row>
    <row r="9" spans="1:8" ht="16.5" thickTop="1" thickBot="1" x14ac:dyDescent="0.25">
      <c r="A9" s="523"/>
      <c r="B9" s="523"/>
      <c r="C9" s="523"/>
      <c r="D9" s="523"/>
      <c r="E9" s="523"/>
      <c r="F9" s="523"/>
      <c r="G9" s="523"/>
      <c r="H9" s="523"/>
    </row>
    <row r="10" spans="1:8" ht="15.75" thickTop="1" x14ac:dyDescent="0.2">
      <c r="A10" s="519" t="s">
        <v>139</v>
      </c>
      <c r="B10" s="524"/>
      <c r="C10" s="524"/>
      <c r="D10" s="524"/>
      <c r="E10" s="524"/>
      <c r="F10" s="524"/>
      <c r="G10" s="524"/>
      <c r="H10" s="525"/>
    </row>
    <row r="11" spans="1:8" ht="30" x14ac:dyDescent="0.2">
      <c r="A11" s="399" t="s">
        <v>4</v>
      </c>
      <c r="B11" s="400" t="s">
        <v>47</v>
      </c>
      <c r="C11" s="401" t="s">
        <v>29</v>
      </c>
      <c r="D11" s="401" t="s">
        <v>48</v>
      </c>
      <c r="E11" s="402" t="s">
        <v>49</v>
      </c>
      <c r="F11" s="401" t="s">
        <v>10</v>
      </c>
      <c r="G11" s="401" t="s">
        <v>5</v>
      </c>
      <c r="H11" s="1575" t="s">
        <v>50</v>
      </c>
    </row>
    <row r="12" spans="1:8" x14ac:dyDescent="0.2">
      <c r="A12" s="404"/>
      <c r="B12" s="406"/>
      <c r="C12" s="406"/>
      <c r="D12" s="406"/>
      <c r="E12" s="406"/>
      <c r="F12" s="1566"/>
      <c r="G12" s="1571"/>
      <c r="H12" s="1562">
        <f t="shared" ref="H12:H21" si="0">F12*G12</f>
        <v>0</v>
      </c>
    </row>
    <row r="13" spans="1:8" x14ac:dyDescent="0.2">
      <c r="A13" s="407"/>
      <c r="B13" s="409"/>
      <c r="C13" s="409"/>
      <c r="D13" s="409"/>
      <c r="E13" s="409"/>
      <c r="F13" s="1567"/>
      <c r="G13" s="1572"/>
      <c r="H13" s="1563">
        <f t="shared" si="0"/>
        <v>0</v>
      </c>
    </row>
    <row r="14" spans="1:8" x14ac:dyDescent="0.2">
      <c r="A14" s="410"/>
      <c r="B14" s="409"/>
      <c r="C14" s="409"/>
      <c r="D14" s="409"/>
      <c r="E14" s="409"/>
      <c r="F14" s="1567"/>
      <c r="G14" s="1572"/>
      <c r="H14" s="1563">
        <f t="shared" si="0"/>
        <v>0</v>
      </c>
    </row>
    <row r="15" spans="1:8" x14ac:dyDescent="0.2">
      <c r="A15" s="410"/>
      <c r="B15" s="409"/>
      <c r="C15" s="409"/>
      <c r="D15" s="409"/>
      <c r="E15" s="409"/>
      <c r="F15" s="1567"/>
      <c r="G15" s="1572"/>
      <c r="H15" s="1563">
        <f t="shared" si="0"/>
        <v>0</v>
      </c>
    </row>
    <row r="16" spans="1:8" x14ac:dyDescent="0.2">
      <c r="A16" s="410"/>
      <c r="B16" s="409"/>
      <c r="C16" s="409"/>
      <c r="D16" s="409"/>
      <c r="E16" s="409"/>
      <c r="F16" s="1567"/>
      <c r="G16" s="1572"/>
      <c r="H16" s="1563">
        <f t="shared" si="0"/>
        <v>0</v>
      </c>
    </row>
    <row r="17" spans="1:8" x14ac:dyDescent="0.2">
      <c r="A17" s="410"/>
      <c r="B17" s="409"/>
      <c r="C17" s="409"/>
      <c r="D17" s="409"/>
      <c r="E17" s="409"/>
      <c r="F17" s="1567"/>
      <c r="G17" s="1572"/>
      <c r="H17" s="1563">
        <f t="shared" si="0"/>
        <v>0</v>
      </c>
    </row>
    <row r="18" spans="1:8" x14ac:dyDescent="0.2">
      <c r="A18" s="410"/>
      <c r="B18" s="409"/>
      <c r="C18" s="409"/>
      <c r="D18" s="409"/>
      <c r="E18" s="409"/>
      <c r="F18" s="1567"/>
      <c r="G18" s="1572"/>
      <c r="H18" s="1563">
        <f t="shared" si="0"/>
        <v>0</v>
      </c>
    </row>
    <row r="19" spans="1:8" x14ac:dyDescent="0.2">
      <c r="A19" s="410"/>
      <c r="B19" s="409"/>
      <c r="C19" s="409"/>
      <c r="D19" s="409"/>
      <c r="E19" s="409"/>
      <c r="F19" s="1567"/>
      <c r="G19" s="1572"/>
      <c r="H19" s="1563">
        <f t="shared" si="0"/>
        <v>0</v>
      </c>
    </row>
    <row r="20" spans="1:8" x14ac:dyDescent="0.2">
      <c r="A20" s="410"/>
      <c r="B20" s="409"/>
      <c r="C20" s="409"/>
      <c r="D20" s="409"/>
      <c r="E20" s="409"/>
      <c r="F20" s="1567"/>
      <c r="G20" s="1572"/>
      <c r="H20" s="1563">
        <f t="shared" si="0"/>
        <v>0</v>
      </c>
    </row>
    <row r="21" spans="1:8" ht="15.75" thickBot="1" x14ac:dyDescent="0.25">
      <c r="A21" s="527"/>
      <c r="B21" s="528"/>
      <c r="C21" s="528"/>
      <c r="D21" s="528"/>
      <c r="E21" s="528"/>
      <c r="F21" s="1579"/>
      <c r="G21" s="1573"/>
      <c r="H21" s="1564">
        <f t="shared" si="0"/>
        <v>0</v>
      </c>
    </row>
    <row r="22" spans="1:8" x14ac:dyDescent="0.2">
      <c r="A22" s="388"/>
      <c r="B22" s="385"/>
      <c r="C22" s="385"/>
      <c r="D22" s="385"/>
      <c r="E22" s="385"/>
      <c r="F22" s="1580"/>
      <c r="G22" s="1574" t="s">
        <v>259</v>
      </c>
      <c r="H22" s="1565">
        <f>SUM(H12:H21)</f>
        <v>0</v>
      </c>
    </row>
    <row r="23" spans="1:8" ht="15.75" thickBot="1" x14ac:dyDescent="0.25">
      <c r="A23" s="391"/>
      <c r="B23" s="392"/>
      <c r="C23" s="392"/>
      <c r="D23" s="392"/>
      <c r="E23" s="392"/>
      <c r="F23" s="1581"/>
      <c r="G23" s="392"/>
      <c r="H23" s="526"/>
    </row>
    <row r="24" spans="1:8" ht="16.5" thickTop="1" thickBot="1" x14ac:dyDescent="0.25">
      <c r="A24" s="523"/>
      <c r="B24" s="523"/>
      <c r="C24" s="523"/>
      <c r="D24" s="523"/>
      <c r="E24" s="523"/>
      <c r="F24" s="1582"/>
      <c r="G24" s="523"/>
      <c r="H24" s="529"/>
    </row>
    <row r="25" spans="1:8" ht="15.75" thickTop="1" x14ac:dyDescent="0.2">
      <c r="A25" s="519" t="s">
        <v>279</v>
      </c>
      <c r="B25" s="524"/>
      <c r="C25" s="524"/>
      <c r="D25" s="524"/>
      <c r="E25" s="524"/>
      <c r="F25" s="1583"/>
      <c r="G25" s="524"/>
      <c r="H25" s="525"/>
    </row>
    <row r="26" spans="1:8" ht="30" x14ac:dyDescent="0.2">
      <c r="A26" s="399" t="s">
        <v>4</v>
      </c>
      <c r="B26" s="400" t="s">
        <v>47</v>
      </c>
      <c r="C26" s="401" t="s">
        <v>29</v>
      </c>
      <c r="D26" s="401" t="s">
        <v>48</v>
      </c>
      <c r="E26" s="402" t="s">
        <v>49</v>
      </c>
      <c r="F26" s="1584" t="s">
        <v>10</v>
      </c>
      <c r="G26" s="401" t="s">
        <v>5</v>
      </c>
      <c r="H26" s="403" t="s">
        <v>50</v>
      </c>
    </row>
    <row r="27" spans="1:8" x14ac:dyDescent="0.2">
      <c r="A27" s="404"/>
      <c r="B27" s="405"/>
      <c r="C27" s="406"/>
      <c r="D27" s="406"/>
      <c r="E27" s="406"/>
      <c r="F27" s="1566"/>
      <c r="G27" s="1571"/>
      <c r="H27" s="1562">
        <f t="shared" ref="H27:H40" si="1">F27*G27</f>
        <v>0</v>
      </c>
    </row>
    <row r="28" spans="1:8" x14ac:dyDescent="0.2">
      <c r="A28" s="407"/>
      <c r="B28" s="408"/>
      <c r="C28" s="409"/>
      <c r="D28" s="409"/>
      <c r="E28" s="409"/>
      <c r="F28" s="1567"/>
      <c r="G28" s="1572"/>
      <c r="H28" s="1563">
        <f t="shared" si="1"/>
        <v>0</v>
      </c>
    </row>
    <row r="29" spans="1:8" x14ac:dyDescent="0.2">
      <c r="A29" s="410"/>
      <c r="B29" s="408"/>
      <c r="C29" s="409"/>
      <c r="D29" s="409"/>
      <c r="E29" s="409"/>
      <c r="F29" s="1567"/>
      <c r="G29" s="1572"/>
      <c r="H29" s="1563">
        <f t="shared" si="1"/>
        <v>0</v>
      </c>
    </row>
    <row r="30" spans="1:8" x14ac:dyDescent="0.2">
      <c r="A30" s="410"/>
      <c r="B30" s="408"/>
      <c r="C30" s="409"/>
      <c r="D30" s="409"/>
      <c r="E30" s="409"/>
      <c r="F30" s="1567"/>
      <c r="G30" s="1572"/>
      <c r="H30" s="1563">
        <f t="shared" si="1"/>
        <v>0</v>
      </c>
    </row>
    <row r="31" spans="1:8" x14ac:dyDescent="0.2">
      <c r="A31" s="410"/>
      <c r="B31" s="408"/>
      <c r="C31" s="409"/>
      <c r="D31" s="409"/>
      <c r="E31" s="409"/>
      <c r="F31" s="1567"/>
      <c r="G31" s="1572"/>
      <c r="H31" s="1563">
        <f t="shared" si="1"/>
        <v>0</v>
      </c>
    </row>
    <row r="32" spans="1:8" x14ac:dyDescent="0.2">
      <c r="A32" s="410"/>
      <c r="B32" s="408"/>
      <c r="C32" s="409"/>
      <c r="D32" s="409"/>
      <c r="E32" s="409"/>
      <c r="F32" s="1567"/>
      <c r="G32" s="1572"/>
      <c r="H32" s="1563">
        <f t="shared" si="1"/>
        <v>0</v>
      </c>
    </row>
    <row r="33" spans="1:8" x14ac:dyDescent="0.2">
      <c r="A33" s="410"/>
      <c r="B33" s="408"/>
      <c r="C33" s="409"/>
      <c r="D33" s="409"/>
      <c r="E33" s="409"/>
      <c r="F33" s="1567"/>
      <c r="G33" s="1572"/>
      <c r="H33" s="1563">
        <f t="shared" si="1"/>
        <v>0</v>
      </c>
    </row>
    <row r="34" spans="1:8" x14ac:dyDescent="0.2">
      <c r="A34" s="410"/>
      <c r="B34" s="408"/>
      <c r="C34" s="409"/>
      <c r="D34" s="409"/>
      <c r="E34" s="409"/>
      <c r="F34" s="1567"/>
      <c r="G34" s="1572"/>
      <c r="H34" s="1563">
        <f t="shared" si="1"/>
        <v>0</v>
      </c>
    </row>
    <row r="35" spans="1:8" x14ac:dyDescent="0.2">
      <c r="A35" s="410"/>
      <c r="B35" s="408"/>
      <c r="C35" s="409"/>
      <c r="D35" s="409"/>
      <c r="E35" s="409"/>
      <c r="F35" s="1567"/>
      <c r="G35" s="1572"/>
      <c r="H35" s="1563">
        <f t="shared" si="1"/>
        <v>0</v>
      </c>
    </row>
    <row r="36" spans="1:8" x14ac:dyDescent="0.2">
      <c r="A36" s="410"/>
      <c r="B36" s="408"/>
      <c r="C36" s="409"/>
      <c r="D36" s="409"/>
      <c r="E36" s="409"/>
      <c r="F36" s="1567"/>
      <c r="G36" s="1572"/>
      <c r="H36" s="1563">
        <f t="shared" si="1"/>
        <v>0</v>
      </c>
    </row>
    <row r="37" spans="1:8" x14ac:dyDescent="0.2">
      <c r="A37" s="410"/>
      <c r="B37" s="408"/>
      <c r="C37" s="409"/>
      <c r="D37" s="409"/>
      <c r="E37" s="409"/>
      <c r="F37" s="1567"/>
      <c r="G37" s="1572"/>
      <c r="H37" s="1563">
        <f t="shared" si="1"/>
        <v>0</v>
      </c>
    </row>
    <row r="38" spans="1:8" x14ac:dyDescent="0.2">
      <c r="A38" s="410"/>
      <c r="B38" s="408"/>
      <c r="C38" s="409"/>
      <c r="D38" s="409"/>
      <c r="E38" s="409"/>
      <c r="F38" s="1567"/>
      <c r="G38" s="1572"/>
      <c r="H38" s="1563">
        <f t="shared" si="1"/>
        <v>0</v>
      </c>
    </row>
    <row r="39" spans="1:8" x14ac:dyDescent="0.2">
      <c r="A39" s="410"/>
      <c r="B39" s="408"/>
      <c r="C39" s="409"/>
      <c r="D39" s="409"/>
      <c r="E39" s="409"/>
      <c r="F39" s="1567"/>
      <c r="G39" s="1572"/>
      <c r="H39" s="1563">
        <f t="shared" si="1"/>
        <v>0</v>
      </c>
    </row>
    <row r="40" spans="1:8" ht="15.75" thickBot="1" x14ac:dyDescent="0.25">
      <c r="A40" s="530"/>
      <c r="B40" s="531"/>
      <c r="C40" s="532"/>
      <c r="D40" s="532"/>
      <c r="E40" s="532"/>
      <c r="F40" s="1568"/>
      <c r="G40" s="1576"/>
      <c r="H40" s="1569">
        <f t="shared" si="1"/>
        <v>0</v>
      </c>
    </row>
    <row r="41" spans="1:8" x14ac:dyDescent="0.2">
      <c r="A41" s="533"/>
      <c r="B41" s="534"/>
      <c r="C41" s="534"/>
      <c r="D41" s="534"/>
      <c r="E41" s="534"/>
      <c r="F41" s="1585"/>
      <c r="G41" s="1577" t="s">
        <v>270</v>
      </c>
      <c r="H41" s="1570">
        <f>SUM(H27:H40)</f>
        <v>0</v>
      </c>
    </row>
    <row r="42" spans="1:8" x14ac:dyDescent="0.2">
      <c r="A42" s="397"/>
      <c r="B42" s="398"/>
      <c r="C42" s="398"/>
      <c r="D42" s="398"/>
      <c r="E42" s="398"/>
      <c r="F42" s="1586"/>
      <c r="G42" s="398"/>
      <c r="H42" s="535"/>
    </row>
    <row r="43" spans="1:8" x14ac:dyDescent="0.2">
      <c r="A43" s="394" t="s">
        <v>280</v>
      </c>
      <c r="B43" s="395"/>
      <c r="C43" s="395"/>
      <c r="D43" s="395"/>
      <c r="E43" s="395"/>
      <c r="F43" s="1587"/>
      <c r="G43" s="395"/>
      <c r="H43" s="396"/>
    </row>
    <row r="44" spans="1:8" ht="30" x14ac:dyDescent="0.2">
      <c r="A44" s="399" t="s">
        <v>4</v>
      </c>
      <c r="B44" s="400" t="s">
        <v>47</v>
      </c>
      <c r="C44" s="401" t="s">
        <v>29</v>
      </c>
      <c r="D44" s="401" t="s">
        <v>48</v>
      </c>
      <c r="E44" s="402" t="s">
        <v>49</v>
      </c>
      <c r="F44" s="1584" t="s">
        <v>10</v>
      </c>
      <c r="G44" s="401" t="s">
        <v>5</v>
      </c>
      <c r="H44" s="403" t="s">
        <v>50</v>
      </c>
    </row>
    <row r="45" spans="1:8" x14ac:dyDescent="0.2">
      <c r="A45" s="404"/>
      <c r="B45" s="405"/>
      <c r="C45" s="406"/>
      <c r="D45" s="406"/>
      <c r="E45" s="406"/>
      <c r="F45" s="1566"/>
      <c r="G45" s="1571"/>
      <c r="H45" s="1562">
        <f t="shared" ref="H45:H58" si="2">F45*G45</f>
        <v>0</v>
      </c>
    </row>
    <row r="46" spans="1:8" x14ac:dyDescent="0.2">
      <c r="A46" s="407"/>
      <c r="B46" s="408"/>
      <c r="C46" s="409"/>
      <c r="D46" s="409"/>
      <c r="E46" s="409"/>
      <c r="F46" s="1567"/>
      <c r="G46" s="1572"/>
      <c r="H46" s="1563">
        <f t="shared" si="2"/>
        <v>0</v>
      </c>
    </row>
    <row r="47" spans="1:8" x14ac:dyDescent="0.2">
      <c r="A47" s="410"/>
      <c r="B47" s="408"/>
      <c r="C47" s="409"/>
      <c r="D47" s="409"/>
      <c r="E47" s="409"/>
      <c r="F47" s="1567"/>
      <c r="G47" s="1572"/>
      <c r="H47" s="1563">
        <f t="shared" si="2"/>
        <v>0</v>
      </c>
    </row>
    <row r="48" spans="1:8" x14ac:dyDescent="0.2">
      <c r="A48" s="410"/>
      <c r="B48" s="408"/>
      <c r="C48" s="409"/>
      <c r="D48" s="409"/>
      <c r="E48" s="409"/>
      <c r="F48" s="1567"/>
      <c r="G48" s="1572"/>
      <c r="H48" s="1563">
        <f t="shared" si="2"/>
        <v>0</v>
      </c>
    </row>
    <row r="49" spans="1:8" x14ac:dyDescent="0.2">
      <c r="A49" s="410"/>
      <c r="B49" s="408"/>
      <c r="C49" s="409"/>
      <c r="D49" s="409"/>
      <c r="E49" s="409"/>
      <c r="F49" s="1567"/>
      <c r="G49" s="1572"/>
      <c r="H49" s="1563">
        <f t="shared" si="2"/>
        <v>0</v>
      </c>
    </row>
    <row r="50" spans="1:8" x14ac:dyDescent="0.2">
      <c r="A50" s="410"/>
      <c r="B50" s="408"/>
      <c r="C50" s="409"/>
      <c r="D50" s="409"/>
      <c r="E50" s="409"/>
      <c r="F50" s="1567"/>
      <c r="G50" s="1572"/>
      <c r="H50" s="1563">
        <f t="shared" si="2"/>
        <v>0</v>
      </c>
    </row>
    <row r="51" spans="1:8" x14ac:dyDescent="0.2">
      <c r="A51" s="410"/>
      <c r="B51" s="408"/>
      <c r="C51" s="409"/>
      <c r="D51" s="409"/>
      <c r="E51" s="409"/>
      <c r="F51" s="1567"/>
      <c r="G51" s="1572"/>
      <c r="H51" s="1563">
        <f t="shared" si="2"/>
        <v>0</v>
      </c>
    </row>
    <row r="52" spans="1:8" x14ac:dyDescent="0.2">
      <c r="A52" s="410"/>
      <c r="B52" s="408"/>
      <c r="C52" s="409"/>
      <c r="D52" s="409"/>
      <c r="E52" s="409"/>
      <c r="F52" s="1567"/>
      <c r="G52" s="1572"/>
      <c r="H52" s="1563">
        <f t="shared" si="2"/>
        <v>0</v>
      </c>
    </row>
    <row r="53" spans="1:8" x14ac:dyDescent="0.2">
      <c r="A53" s="410"/>
      <c r="B53" s="408"/>
      <c r="C53" s="409"/>
      <c r="D53" s="409"/>
      <c r="E53" s="409"/>
      <c r="F53" s="1567"/>
      <c r="G53" s="1572"/>
      <c r="H53" s="1563">
        <f t="shared" si="2"/>
        <v>0</v>
      </c>
    </row>
    <row r="54" spans="1:8" x14ac:dyDescent="0.2">
      <c r="A54" s="410"/>
      <c r="B54" s="408"/>
      <c r="C54" s="409"/>
      <c r="D54" s="409"/>
      <c r="E54" s="409"/>
      <c r="F54" s="1567"/>
      <c r="G54" s="1572"/>
      <c r="H54" s="1563">
        <f t="shared" si="2"/>
        <v>0</v>
      </c>
    </row>
    <row r="55" spans="1:8" x14ac:dyDescent="0.2">
      <c r="A55" s="410"/>
      <c r="B55" s="408"/>
      <c r="C55" s="409"/>
      <c r="D55" s="409"/>
      <c r="E55" s="409"/>
      <c r="F55" s="1567"/>
      <c r="G55" s="1572"/>
      <c r="H55" s="1563">
        <f t="shared" si="2"/>
        <v>0</v>
      </c>
    </row>
    <row r="56" spans="1:8" x14ac:dyDescent="0.2">
      <c r="A56" s="410"/>
      <c r="B56" s="408"/>
      <c r="C56" s="409"/>
      <c r="D56" s="409"/>
      <c r="E56" s="409"/>
      <c r="F56" s="1567"/>
      <c r="G56" s="1572"/>
      <c r="H56" s="1563">
        <f t="shared" si="2"/>
        <v>0</v>
      </c>
    </row>
    <row r="57" spans="1:8" x14ac:dyDescent="0.2">
      <c r="A57" s="410"/>
      <c r="B57" s="408"/>
      <c r="C57" s="409"/>
      <c r="D57" s="409"/>
      <c r="E57" s="409"/>
      <c r="F57" s="1567"/>
      <c r="G57" s="1572"/>
      <c r="H57" s="1563">
        <f t="shared" si="2"/>
        <v>0</v>
      </c>
    </row>
    <row r="58" spans="1:8" ht="15.75" thickBot="1" x14ac:dyDescent="0.25">
      <c r="A58" s="536"/>
      <c r="B58" s="537"/>
      <c r="C58" s="538"/>
      <c r="D58" s="538"/>
      <c r="E58" s="538"/>
      <c r="F58" s="1588"/>
      <c r="G58" s="1578"/>
      <c r="H58" s="1569">
        <f t="shared" si="2"/>
        <v>0</v>
      </c>
    </row>
    <row r="59" spans="1:8" x14ac:dyDescent="0.2">
      <c r="A59" s="388"/>
      <c r="B59" s="385"/>
      <c r="C59" s="385"/>
      <c r="D59" s="385"/>
      <c r="E59" s="385"/>
      <c r="F59" s="385"/>
      <c r="G59" s="1574" t="s">
        <v>51</v>
      </c>
      <c r="H59" s="1570">
        <f>SUM(H46:H58)</f>
        <v>0</v>
      </c>
    </row>
    <row r="60" spans="1:8" ht="15.75" thickBot="1" x14ac:dyDescent="0.25">
      <c r="A60" s="388"/>
      <c r="B60" s="385"/>
      <c r="C60" s="385"/>
      <c r="D60" s="385"/>
      <c r="E60" s="385"/>
      <c r="F60" s="385"/>
      <c r="G60" s="385"/>
      <c r="H60" s="542"/>
    </row>
    <row r="61" spans="1:8" ht="15.75" thickBot="1" x14ac:dyDescent="0.25">
      <c r="A61" s="539"/>
      <c r="B61" s="540"/>
      <c r="C61" s="540"/>
      <c r="D61" s="540"/>
      <c r="E61" s="540"/>
      <c r="F61" s="540"/>
      <c r="G61" s="541" t="s">
        <v>261</v>
      </c>
      <c r="H61" s="1589">
        <f>H41+H59</f>
        <v>0</v>
      </c>
    </row>
    <row r="62" spans="1:8" ht="15.75" thickTop="1" x14ac:dyDescent="0.2">
      <c r="H62" s="236"/>
    </row>
    <row r="63" spans="1:8" x14ac:dyDescent="0.2">
      <c r="H63" s="236"/>
    </row>
    <row r="64" spans="1:8" x14ac:dyDescent="0.2">
      <c r="H64" s="236"/>
    </row>
    <row r="65" spans="8:8" x14ac:dyDescent="0.2">
      <c r="H65" s="236"/>
    </row>
    <row r="66" spans="8:8" x14ac:dyDescent="0.2">
      <c r="H66" s="236"/>
    </row>
    <row r="67" spans="8:8" x14ac:dyDescent="0.2">
      <c r="H67" s="236"/>
    </row>
    <row r="68" spans="8:8" x14ac:dyDescent="0.2">
      <c r="H68" s="236"/>
    </row>
    <row r="69" spans="8:8" x14ac:dyDescent="0.2">
      <c r="H69" s="236"/>
    </row>
    <row r="70" spans="8:8" x14ac:dyDescent="0.2">
      <c r="H70" s="236"/>
    </row>
    <row r="71" spans="8:8" x14ac:dyDescent="0.2">
      <c r="H71" s="236"/>
    </row>
    <row r="72" spans="8:8" x14ac:dyDescent="0.2">
      <c r="H72" s="236"/>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78740157480314965" header="0.51181102362204722" footer="0.51181102362204722"/>
  <pageSetup paperSize="9" scale="73" orientation="portrait" horizontalDpi="4294967293" verticalDpi="200" r:id="rId2"/>
  <headerFooter alignWithMargins="0"/>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indexed="43"/>
  </sheetPr>
  <dimension ref="A1:H61"/>
  <sheetViews>
    <sheetView zoomScaleNormal="100" zoomScaleSheetLayoutView="90" workbookViewId="0"/>
  </sheetViews>
  <sheetFormatPr defaultRowHeight="15" x14ac:dyDescent="0.2"/>
  <cols>
    <col min="1" max="1" width="9.21875" customWidth="1"/>
    <col min="2" max="2" width="14.21875" customWidth="1"/>
    <col min="3" max="3" width="19.109375" customWidth="1"/>
    <col min="4" max="4" width="10.77734375" customWidth="1"/>
    <col min="5" max="5" width="13.77734375" customWidth="1"/>
    <col min="6" max="6" width="11" customWidth="1"/>
    <col min="7" max="7" width="11.5546875" customWidth="1"/>
    <col min="8" max="8" width="10.88671875" customWidth="1"/>
  </cols>
  <sheetData>
    <row r="1" spans="1:8" ht="18.75" thickTop="1" x14ac:dyDescent="0.25">
      <c r="A1" s="1590" t="s">
        <v>84</v>
      </c>
      <c r="B1" s="7"/>
      <c r="C1" s="7"/>
      <c r="D1" s="7"/>
      <c r="E1" s="7"/>
      <c r="F1" s="7"/>
      <c r="G1" s="7"/>
      <c r="H1" s="8"/>
    </row>
    <row r="2" spans="1:8" ht="15.75" x14ac:dyDescent="0.25">
      <c r="A2" s="562" t="s">
        <v>264</v>
      </c>
      <c r="B2" s="239"/>
      <c r="C2" s="239"/>
      <c r="D2" s="2"/>
      <c r="E2" s="421" t="s">
        <v>269</v>
      </c>
      <c r="F2" s="421"/>
      <c r="G2" s="239"/>
      <c r="H2" s="261"/>
    </row>
    <row r="3" spans="1:8" ht="16.5" thickBot="1" x14ac:dyDescent="0.3">
      <c r="A3" s="1502" t="s">
        <v>37</v>
      </c>
      <c r="B3" s="1503"/>
      <c r="C3" s="853">
        <f>'Input Data'!$D$20</f>
        <v>0</v>
      </c>
      <c r="D3" s="262"/>
      <c r="E3" s="314" t="s">
        <v>218</v>
      </c>
      <c r="F3" s="852">
        <f>'Input Data'!$D$5</f>
        <v>0</v>
      </c>
      <c r="G3" s="316"/>
      <c r="H3" s="263"/>
    </row>
    <row r="4" spans="1:8" ht="15.75" thickTop="1" x14ac:dyDescent="0.2">
      <c r="A4" s="543"/>
      <c r="B4" s="237"/>
      <c r="C4" s="238"/>
      <c r="D4" s="238"/>
      <c r="E4" s="238"/>
      <c r="F4" s="239"/>
      <c r="G4" s="239"/>
      <c r="H4" s="261"/>
    </row>
    <row r="5" spans="1:8" ht="15.75" x14ac:dyDescent="0.25">
      <c r="A5" s="563" t="s">
        <v>85</v>
      </c>
      <c r="B5" s="564"/>
      <c r="C5" s="564"/>
      <c r="D5" s="564"/>
      <c r="E5" s="564"/>
      <c r="F5" s="564"/>
      <c r="G5" s="564"/>
      <c r="H5" s="565"/>
    </row>
    <row r="6" spans="1:8" ht="30" x14ac:dyDescent="0.2">
      <c r="A6" s="546" t="s">
        <v>86</v>
      </c>
      <c r="B6" s="264" t="s">
        <v>47</v>
      </c>
      <c r="C6" s="258" t="s">
        <v>29</v>
      </c>
      <c r="D6" s="265"/>
      <c r="E6" s="264" t="s">
        <v>142</v>
      </c>
      <c r="F6" s="264" t="s">
        <v>87</v>
      </c>
      <c r="G6" s="264" t="s">
        <v>5</v>
      </c>
      <c r="H6" s="547" t="s">
        <v>8</v>
      </c>
    </row>
    <row r="7" spans="1:8" x14ac:dyDescent="0.2">
      <c r="A7" s="548"/>
      <c r="B7" s="245"/>
      <c r="C7" s="247"/>
      <c r="D7" s="249"/>
      <c r="E7" s="245"/>
      <c r="F7" s="245"/>
      <c r="G7" s="250"/>
      <c r="H7" s="549">
        <f t="shared" ref="H7:H16" si="0">F7*G7</f>
        <v>0</v>
      </c>
    </row>
    <row r="8" spans="1:8" x14ac:dyDescent="0.2">
      <c r="A8" s="550"/>
      <c r="B8" s="243"/>
      <c r="C8" s="252"/>
      <c r="D8" s="254"/>
      <c r="E8" s="243"/>
      <c r="F8" s="243"/>
      <c r="G8" s="272"/>
      <c r="H8" s="551">
        <f t="shared" si="0"/>
        <v>0</v>
      </c>
    </row>
    <row r="9" spans="1:8" x14ac:dyDescent="0.2">
      <c r="A9" s="550"/>
      <c r="B9" s="243"/>
      <c r="C9" s="252"/>
      <c r="D9" s="254"/>
      <c r="E9" s="243"/>
      <c r="F9" s="243"/>
      <c r="G9" s="272"/>
      <c r="H9" s="551">
        <f t="shared" si="0"/>
        <v>0</v>
      </c>
    </row>
    <row r="10" spans="1:8" x14ac:dyDescent="0.2">
      <c r="A10" s="550"/>
      <c r="B10" s="243"/>
      <c r="C10" s="252"/>
      <c r="D10" s="254"/>
      <c r="E10" s="243"/>
      <c r="F10" s="243"/>
      <c r="G10" s="272"/>
      <c r="H10" s="551">
        <f t="shared" si="0"/>
        <v>0</v>
      </c>
    </row>
    <row r="11" spans="1:8" x14ac:dyDescent="0.2">
      <c r="A11" s="550"/>
      <c r="B11" s="243"/>
      <c r="C11" s="252"/>
      <c r="D11" s="254"/>
      <c r="E11" s="243"/>
      <c r="F11" s="243"/>
      <c r="G11" s="272"/>
      <c r="H11" s="551">
        <f t="shared" si="0"/>
        <v>0</v>
      </c>
    </row>
    <row r="12" spans="1:8" x14ac:dyDescent="0.2">
      <c r="A12" s="550"/>
      <c r="B12" s="243"/>
      <c r="C12" s="252"/>
      <c r="D12" s="254"/>
      <c r="E12" s="243"/>
      <c r="F12" s="243"/>
      <c r="G12" s="272"/>
      <c r="H12" s="551">
        <f t="shared" si="0"/>
        <v>0</v>
      </c>
    </row>
    <row r="13" spans="1:8" x14ac:dyDescent="0.2">
      <c r="A13" s="550"/>
      <c r="B13" s="243"/>
      <c r="C13" s="252"/>
      <c r="D13" s="254"/>
      <c r="E13" s="243"/>
      <c r="F13" s="243"/>
      <c r="G13" s="272"/>
      <c r="H13" s="551">
        <f t="shared" si="0"/>
        <v>0</v>
      </c>
    </row>
    <row r="14" spans="1:8" x14ac:dyDescent="0.2">
      <c r="A14" s="550"/>
      <c r="B14" s="243"/>
      <c r="C14" s="252"/>
      <c r="D14" s="254"/>
      <c r="E14" s="243"/>
      <c r="F14" s="243"/>
      <c r="G14" s="272"/>
      <c r="H14" s="551">
        <f t="shared" si="0"/>
        <v>0</v>
      </c>
    </row>
    <row r="15" spans="1:8" x14ac:dyDescent="0.2">
      <c r="A15" s="550"/>
      <c r="B15" s="243"/>
      <c r="C15" s="252"/>
      <c r="D15" s="254"/>
      <c r="E15" s="243"/>
      <c r="F15" s="243"/>
      <c r="G15" s="272"/>
      <c r="H15" s="551">
        <f t="shared" si="0"/>
        <v>0</v>
      </c>
    </row>
    <row r="16" spans="1:8" ht="15.75" thickBot="1" x14ac:dyDescent="0.25">
      <c r="A16" s="552"/>
      <c r="B16" s="244"/>
      <c r="C16" s="255"/>
      <c r="D16" s="257"/>
      <c r="E16" s="244"/>
      <c r="F16" s="244"/>
      <c r="G16" s="1591"/>
      <c r="H16" s="553">
        <f t="shared" si="0"/>
        <v>0</v>
      </c>
    </row>
    <row r="17" spans="1:8" x14ac:dyDescent="0.2">
      <c r="A17" s="567"/>
      <c r="B17" s="568"/>
      <c r="C17" s="568"/>
      <c r="D17" s="568"/>
      <c r="E17" s="568"/>
      <c r="F17" s="568"/>
      <c r="G17" s="1592" t="s">
        <v>88</v>
      </c>
      <c r="H17" s="566">
        <f>SUM(H7:H16)</f>
        <v>0</v>
      </c>
    </row>
    <row r="18" spans="1:8" x14ac:dyDescent="0.2">
      <c r="A18" s="260"/>
      <c r="B18" s="239"/>
      <c r="C18" s="239"/>
      <c r="D18" s="239"/>
      <c r="E18" s="239"/>
      <c r="F18" s="239"/>
      <c r="G18" s="239"/>
      <c r="H18" s="261"/>
    </row>
    <row r="19" spans="1:8" ht="15.75" x14ac:dyDescent="0.25">
      <c r="A19" s="544" t="s">
        <v>89</v>
      </c>
      <c r="B19" s="266"/>
      <c r="C19" s="266"/>
      <c r="D19" s="266"/>
      <c r="E19" s="266"/>
      <c r="F19" s="266"/>
      <c r="G19" s="266"/>
      <c r="H19" s="554"/>
    </row>
    <row r="20" spans="1:8" ht="45" x14ac:dyDescent="0.2">
      <c r="A20" s="546" t="s">
        <v>4</v>
      </c>
      <c r="B20" s="258" t="s">
        <v>47</v>
      </c>
      <c r="C20" s="267"/>
      <c r="D20" s="258" t="s">
        <v>29</v>
      </c>
      <c r="E20" s="265"/>
      <c r="F20" s="264" t="s">
        <v>541</v>
      </c>
      <c r="G20" s="264" t="s">
        <v>90</v>
      </c>
      <c r="H20" s="547" t="s">
        <v>8</v>
      </c>
    </row>
    <row r="21" spans="1:8" x14ac:dyDescent="0.2">
      <c r="A21" s="548"/>
      <c r="B21" s="247"/>
      <c r="C21" s="248"/>
      <c r="D21" s="247"/>
      <c r="E21" s="249"/>
      <c r="F21" s="251"/>
      <c r="G21" s="250"/>
      <c r="H21" s="549">
        <f>G21*F21</f>
        <v>0</v>
      </c>
    </row>
    <row r="22" spans="1:8" x14ac:dyDescent="0.2">
      <c r="A22" s="550"/>
      <c r="B22" s="252"/>
      <c r="C22" s="253"/>
      <c r="D22" s="252"/>
      <c r="E22" s="254"/>
      <c r="F22" s="1593"/>
      <c r="G22" s="272"/>
      <c r="H22" s="551">
        <f>G22*F22</f>
        <v>0</v>
      </c>
    </row>
    <row r="23" spans="1:8" x14ac:dyDescent="0.2">
      <c r="A23" s="550"/>
      <c r="B23" s="252"/>
      <c r="C23" s="253"/>
      <c r="D23" s="252"/>
      <c r="E23" s="254"/>
      <c r="F23" s="1593"/>
      <c r="G23" s="272"/>
      <c r="H23" s="551">
        <f>G23*F23</f>
        <v>0</v>
      </c>
    </row>
    <row r="24" spans="1:8" x14ac:dyDescent="0.2">
      <c r="A24" s="550"/>
      <c r="B24" s="252"/>
      <c r="C24" s="253"/>
      <c r="D24" s="252"/>
      <c r="E24" s="254"/>
      <c r="F24" s="1593"/>
      <c r="G24" s="272"/>
      <c r="H24" s="551">
        <f>G24*F24</f>
        <v>0</v>
      </c>
    </row>
    <row r="25" spans="1:8" x14ac:dyDescent="0.2">
      <c r="A25" s="550"/>
      <c r="B25" s="252"/>
      <c r="C25" s="253"/>
      <c r="D25" s="252"/>
      <c r="E25" s="254"/>
      <c r="F25" s="1593"/>
      <c r="G25" s="272"/>
      <c r="H25" s="551">
        <f>G25*F25</f>
        <v>0</v>
      </c>
    </row>
    <row r="26" spans="1:8" x14ac:dyDescent="0.2">
      <c r="A26" s="550"/>
      <c r="B26" s="252"/>
      <c r="C26" s="253"/>
      <c r="D26" s="252"/>
      <c r="E26" s="254"/>
      <c r="F26" s="1593"/>
      <c r="G26" s="272"/>
      <c r="H26" s="551">
        <f>G26*F26</f>
        <v>0</v>
      </c>
    </row>
    <row r="27" spans="1:8" x14ac:dyDescent="0.2">
      <c r="A27" s="550"/>
      <c r="B27" s="252"/>
      <c r="C27" s="253"/>
      <c r="D27" s="252"/>
      <c r="E27" s="254"/>
      <c r="F27" s="1593"/>
      <c r="G27" s="272"/>
      <c r="H27" s="551">
        <f>G27*F27</f>
        <v>0</v>
      </c>
    </row>
    <row r="28" spans="1:8" x14ac:dyDescent="0.2">
      <c r="A28" s="550"/>
      <c r="B28" s="252"/>
      <c r="C28" s="253"/>
      <c r="D28" s="252"/>
      <c r="E28" s="254"/>
      <c r="F28" s="1593"/>
      <c r="G28" s="272"/>
      <c r="H28" s="551">
        <f>G28*F28</f>
        <v>0</v>
      </c>
    </row>
    <row r="29" spans="1:8" x14ac:dyDescent="0.2">
      <c r="A29" s="550"/>
      <c r="B29" s="252"/>
      <c r="C29" s="253"/>
      <c r="D29" s="252"/>
      <c r="E29" s="254"/>
      <c r="F29" s="1593"/>
      <c r="G29" s="272"/>
      <c r="H29" s="551">
        <f>G29*F29</f>
        <v>0</v>
      </c>
    </row>
    <row r="30" spans="1:8" ht="15.75" thickBot="1" x14ac:dyDescent="0.25">
      <c r="A30" s="552"/>
      <c r="B30" s="255"/>
      <c r="C30" s="256"/>
      <c r="D30" s="255"/>
      <c r="E30" s="257"/>
      <c r="F30" s="1594"/>
      <c r="G30" s="1591"/>
      <c r="H30" s="553">
        <f>G30*F30</f>
        <v>0</v>
      </c>
    </row>
    <row r="31" spans="1:8" x14ac:dyDescent="0.2">
      <c r="A31" s="567"/>
      <c r="B31" s="568"/>
      <c r="C31" s="568"/>
      <c r="D31" s="568"/>
      <c r="E31" s="568"/>
      <c r="F31" s="568"/>
      <c r="G31" s="1592" t="s">
        <v>91</v>
      </c>
      <c r="H31" s="566">
        <f>SUM(H21:H30)</f>
        <v>0</v>
      </c>
    </row>
    <row r="32" spans="1:8" x14ac:dyDescent="0.2">
      <c r="A32" s="555"/>
      <c r="B32" s="5"/>
      <c r="C32" s="5"/>
      <c r="D32" s="5"/>
      <c r="E32" s="5"/>
      <c r="F32" s="5"/>
      <c r="G32" s="5"/>
      <c r="H32" s="556"/>
    </row>
    <row r="33" spans="1:8" ht="15.75" x14ac:dyDescent="0.25">
      <c r="A33" s="544" t="s">
        <v>92</v>
      </c>
      <c r="B33" s="259"/>
      <c r="C33" s="259"/>
      <c r="D33" s="259"/>
      <c r="E33" s="259"/>
      <c r="F33" s="259"/>
      <c r="G33" s="259"/>
      <c r="H33" s="545"/>
    </row>
    <row r="34" spans="1:8" ht="45" x14ac:dyDescent="0.2">
      <c r="A34" s="546" t="s">
        <v>4</v>
      </c>
      <c r="B34" s="268" t="s">
        <v>47</v>
      </c>
      <c r="C34" s="265"/>
      <c r="D34" s="264" t="s">
        <v>93</v>
      </c>
      <c r="E34" s="264" t="s">
        <v>94</v>
      </c>
      <c r="F34" s="264" t="s">
        <v>95</v>
      </c>
      <c r="G34" s="264" t="s">
        <v>96</v>
      </c>
      <c r="H34" s="547" t="s">
        <v>8</v>
      </c>
    </row>
    <row r="35" spans="1:8" x14ac:dyDescent="0.2">
      <c r="A35" s="557"/>
      <c r="B35" s="269"/>
      <c r="C35" s="270"/>
      <c r="D35" s="605"/>
      <c r="E35" s="605"/>
      <c r="F35" s="241"/>
      <c r="G35" s="271"/>
      <c r="H35" s="558">
        <f>G35*E35</f>
        <v>0</v>
      </c>
    </row>
    <row r="36" spans="1:8" x14ac:dyDescent="0.2">
      <c r="A36" s="550"/>
      <c r="B36" s="252"/>
      <c r="C36" s="254"/>
      <c r="D36" s="606"/>
      <c r="E36" s="606"/>
      <c r="F36" s="243"/>
      <c r="G36" s="272"/>
      <c r="H36" s="559">
        <f t="shared" ref="H36:H44" si="1">G36*E36</f>
        <v>0</v>
      </c>
    </row>
    <row r="37" spans="1:8" x14ac:dyDescent="0.2">
      <c r="A37" s="550"/>
      <c r="B37" s="252"/>
      <c r="C37" s="254"/>
      <c r="D37" s="606"/>
      <c r="E37" s="606"/>
      <c r="F37" s="243"/>
      <c r="G37" s="272"/>
      <c r="H37" s="559">
        <f t="shared" si="1"/>
        <v>0</v>
      </c>
    </row>
    <row r="38" spans="1:8" x14ac:dyDescent="0.2">
      <c r="A38" s="550"/>
      <c r="B38" s="252"/>
      <c r="C38" s="254"/>
      <c r="D38" s="606"/>
      <c r="E38" s="606"/>
      <c r="F38" s="243"/>
      <c r="G38" s="272"/>
      <c r="H38" s="559">
        <f t="shared" si="1"/>
        <v>0</v>
      </c>
    </row>
    <row r="39" spans="1:8" x14ac:dyDescent="0.2">
      <c r="A39" s="550"/>
      <c r="B39" s="252"/>
      <c r="C39" s="254"/>
      <c r="D39" s="606"/>
      <c r="E39" s="606"/>
      <c r="F39" s="243"/>
      <c r="G39" s="272"/>
      <c r="H39" s="559">
        <f t="shared" si="1"/>
        <v>0</v>
      </c>
    </row>
    <row r="40" spans="1:8" x14ac:dyDescent="0.2">
      <c r="A40" s="550"/>
      <c r="B40" s="252"/>
      <c r="C40" s="254"/>
      <c r="D40" s="606"/>
      <c r="E40" s="606"/>
      <c r="F40" s="243"/>
      <c r="G40" s="272"/>
      <c r="H40" s="559">
        <f t="shared" si="1"/>
        <v>0</v>
      </c>
    </row>
    <row r="41" spans="1:8" x14ac:dyDescent="0.2">
      <c r="A41" s="550"/>
      <c r="B41" s="252"/>
      <c r="C41" s="254"/>
      <c r="D41" s="606"/>
      <c r="E41" s="606"/>
      <c r="F41" s="243"/>
      <c r="G41" s="272"/>
      <c r="H41" s="559">
        <f t="shared" si="1"/>
        <v>0</v>
      </c>
    </row>
    <row r="42" spans="1:8" x14ac:dyDescent="0.2">
      <c r="A42" s="550"/>
      <c r="B42" s="252"/>
      <c r="C42" s="254"/>
      <c r="D42" s="606"/>
      <c r="E42" s="606"/>
      <c r="F42" s="243"/>
      <c r="G42" s="272"/>
      <c r="H42" s="559">
        <f t="shared" si="1"/>
        <v>0</v>
      </c>
    </row>
    <row r="43" spans="1:8" x14ac:dyDescent="0.2">
      <c r="A43" s="569"/>
      <c r="B43" s="571"/>
      <c r="C43" s="572"/>
      <c r="D43" s="607"/>
      <c r="E43" s="607"/>
      <c r="F43" s="570"/>
      <c r="G43" s="1595"/>
      <c r="H43" s="559">
        <f t="shared" si="1"/>
        <v>0</v>
      </c>
    </row>
    <row r="44" spans="1:8" ht="15.75" thickBot="1" x14ac:dyDescent="0.25">
      <c r="A44" s="575"/>
      <c r="B44" s="576"/>
      <c r="C44" s="577"/>
      <c r="D44" s="608"/>
      <c r="E44" s="608"/>
      <c r="F44" s="578"/>
      <c r="G44" s="1596"/>
      <c r="H44" s="573">
        <f t="shared" si="1"/>
        <v>0</v>
      </c>
    </row>
    <row r="45" spans="1:8" x14ac:dyDescent="0.2">
      <c r="A45" s="555"/>
      <c r="B45" s="5"/>
      <c r="C45" s="5"/>
      <c r="D45" s="5"/>
      <c r="E45" s="5"/>
      <c r="F45" s="5"/>
      <c r="G45" s="1597" t="s">
        <v>271</v>
      </c>
      <c r="H45" s="574">
        <f>SUM(H35:H44)</f>
        <v>0</v>
      </c>
    </row>
    <row r="46" spans="1:8" x14ac:dyDescent="0.2">
      <c r="A46" s="260"/>
      <c r="B46" s="239"/>
      <c r="C46" s="239"/>
      <c r="D46" s="239"/>
      <c r="E46" s="239"/>
      <c r="F46" s="239"/>
      <c r="G46" s="239"/>
      <c r="H46" s="261"/>
    </row>
    <row r="47" spans="1:8" ht="15.75" x14ac:dyDescent="0.25">
      <c r="A47" s="544" t="s">
        <v>97</v>
      </c>
      <c r="B47" s="259"/>
      <c r="C47" s="259"/>
      <c r="D47" s="259"/>
      <c r="E47" s="259"/>
      <c r="F47" s="259"/>
      <c r="G47" s="259"/>
      <c r="H47" s="545"/>
    </row>
    <row r="48" spans="1:8" ht="45" x14ac:dyDescent="0.2">
      <c r="A48" s="560" t="s">
        <v>4</v>
      </c>
      <c r="B48" s="268" t="s">
        <v>40</v>
      </c>
      <c r="C48" s="12"/>
      <c r="D48" s="264" t="s">
        <v>98</v>
      </c>
      <c r="E48" s="264" t="s">
        <v>99</v>
      </c>
      <c r="F48" s="264" t="s">
        <v>100</v>
      </c>
      <c r="G48" s="264" t="s">
        <v>101</v>
      </c>
      <c r="H48" s="547" t="s">
        <v>50</v>
      </c>
    </row>
    <row r="49" spans="1:8" x14ac:dyDescent="0.2">
      <c r="A49" s="548"/>
      <c r="B49" s="246"/>
      <c r="C49" s="273"/>
      <c r="D49" s="245"/>
      <c r="E49" s="245"/>
      <c r="F49" s="245"/>
      <c r="G49" s="250"/>
      <c r="H49" s="561">
        <f>G49*F49</f>
        <v>0</v>
      </c>
    </row>
    <row r="50" spans="1:8" x14ac:dyDescent="0.2">
      <c r="A50" s="550"/>
      <c r="B50" s="242"/>
      <c r="C50" s="274"/>
      <c r="D50" s="242"/>
      <c r="E50" s="243"/>
      <c r="F50" s="243"/>
      <c r="G50" s="272"/>
      <c r="H50" s="559"/>
    </row>
    <row r="51" spans="1:8" x14ac:dyDescent="0.2">
      <c r="A51" s="550"/>
      <c r="B51" s="242"/>
      <c r="C51" s="274"/>
      <c r="D51" s="242"/>
      <c r="E51" s="243"/>
      <c r="F51" s="243"/>
      <c r="G51" s="272"/>
      <c r="H51" s="559"/>
    </row>
    <row r="52" spans="1:8" x14ac:dyDescent="0.2">
      <c r="A52" s="550"/>
      <c r="B52" s="242"/>
      <c r="C52" s="274"/>
      <c r="D52" s="242"/>
      <c r="E52" s="243"/>
      <c r="F52" s="243"/>
      <c r="G52" s="272"/>
      <c r="H52" s="559"/>
    </row>
    <row r="53" spans="1:8" x14ac:dyDescent="0.2">
      <c r="A53" s="550"/>
      <c r="B53" s="242"/>
      <c r="C53" s="274"/>
      <c r="D53" s="242"/>
      <c r="E53" s="243"/>
      <c r="F53" s="243"/>
      <c r="G53" s="272"/>
      <c r="H53" s="559"/>
    </row>
    <row r="54" spans="1:8" x14ac:dyDescent="0.2">
      <c r="A54" s="550"/>
      <c r="B54" s="242"/>
      <c r="C54" s="274"/>
      <c r="D54" s="242"/>
      <c r="E54" s="243"/>
      <c r="F54" s="243"/>
      <c r="G54" s="272"/>
      <c r="H54" s="559"/>
    </row>
    <row r="55" spans="1:8" ht="15.75" thickBot="1" x14ac:dyDescent="0.25">
      <c r="A55" s="579"/>
      <c r="B55" s="580"/>
      <c r="C55" s="581"/>
      <c r="D55" s="580"/>
      <c r="E55" s="582"/>
      <c r="F55" s="241"/>
      <c r="G55" s="271"/>
      <c r="H55" s="11"/>
    </row>
    <row r="56" spans="1:8" x14ac:dyDescent="0.2">
      <c r="A56" s="567"/>
      <c r="B56" s="568"/>
      <c r="C56" s="568"/>
      <c r="D56" s="568"/>
      <c r="E56" s="583"/>
      <c r="F56" s="568"/>
      <c r="G56" s="1592" t="s">
        <v>102</v>
      </c>
      <c r="H56" s="584">
        <f>SUM(H49:H55)</f>
        <v>0</v>
      </c>
    </row>
    <row r="57" spans="1:8" ht="15.75" thickBot="1" x14ac:dyDescent="0.25">
      <c r="A57" s="555"/>
      <c r="B57" s="5"/>
      <c r="C57" s="5"/>
      <c r="D57" s="5"/>
      <c r="E57" s="585"/>
      <c r="F57" s="5"/>
      <c r="G57" s="5"/>
      <c r="H57" s="586"/>
    </row>
    <row r="58" spans="1:8" ht="15.75" thickBot="1" x14ac:dyDescent="0.25">
      <c r="A58" s="587"/>
      <c r="B58" s="588"/>
      <c r="C58" s="588"/>
      <c r="D58" s="588"/>
      <c r="E58" s="589"/>
      <c r="F58" s="588"/>
      <c r="G58" s="588" t="s">
        <v>288</v>
      </c>
      <c r="H58" s="590">
        <f>H17+IF(AND(H31&gt;0,H17&gt;0),0,H31)+H45+H56</f>
        <v>0</v>
      </c>
    </row>
    <row r="59" spans="1:8" ht="15.75" thickTop="1" x14ac:dyDescent="0.2">
      <c r="A59" s="1504" t="str">
        <f>IF(AND(H31&gt;0,H17&gt;0),"You cannot claim for both Part Time and Full Time supervision","")</f>
        <v/>
      </c>
      <c r="B59" s="1505"/>
      <c r="C59" s="1505"/>
      <c r="D59" s="1505"/>
      <c r="E59" s="10"/>
      <c r="F59" s="10"/>
      <c r="G59" s="9" t="s">
        <v>265</v>
      </c>
      <c r="H59" s="595">
        <f>H58/1.14</f>
        <v>0</v>
      </c>
    </row>
    <row r="60" spans="1:8" ht="15.75" thickBot="1" x14ac:dyDescent="0.25">
      <c r="A60" s="1506"/>
      <c r="B60" s="1507"/>
      <c r="C60" s="1507"/>
      <c r="D60" s="1507"/>
      <c r="E60" s="5"/>
      <c r="F60" s="5"/>
      <c r="G60" s="6"/>
      <c r="H60" s="573"/>
    </row>
    <row r="61" spans="1:8" ht="15.75" thickTop="1" x14ac:dyDescent="0.2">
      <c r="A61" s="10"/>
      <c r="B61" s="10"/>
      <c r="C61" s="10"/>
      <c r="D61" s="10"/>
      <c r="E61" s="10"/>
      <c r="F61" s="10"/>
      <c r="G61" s="10"/>
      <c r="H61" s="591"/>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D60"/>
  </mergeCells>
  <phoneticPr fontId="0" type="noConversion"/>
  <pageMargins left="0.94488188976377963" right="0.55118110236220474" top="0.98425196850393704" bottom="0.98425196850393704" header="0.51181102362204722" footer="0.51181102362204722"/>
  <pageSetup paperSize="9" scale="67" orientation="landscape" horizontalDpi="4294967293" verticalDpi="200" r:id="rId2"/>
  <headerFooter alignWithMargins="0"/>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57"/>
  <sheetViews>
    <sheetView zoomScaleNormal="100" zoomScaleSheetLayoutView="90" workbookViewId="0"/>
  </sheetViews>
  <sheetFormatPr defaultRowHeight="15" x14ac:dyDescent="0.2"/>
  <cols>
    <col min="1" max="1" width="9.33203125" bestFit="1" customWidth="1"/>
    <col min="5" max="5" width="12" customWidth="1"/>
    <col min="9" max="9" width="13.109375" customWidth="1"/>
  </cols>
  <sheetData>
    <row r="1" spans="1:9" ht="18.75" thickTop="1" x14ac:dyDescent="0.2">
      <c r="A1" s="1560" t="s">
        <v>105</v>
      </c>
      <c r="B1" s="325"/>
      <c r="C1" s="325"/>
      <c r="D1" s="325"/>
      <c r="E1" s="325"/>
      <c r="F1" s="325"/>
      <c r="G1" s="325"/>
      <c r="H1" s="325"/>
      <c r="I1" s="326"/>
    </row>
    <row r="2" spans="1:9" x14ac:dyDescent="0.2">
      <c r="A2" s="520" t="s">
        <v>264</v>
      </c>
      <c r="B2" s="193"/>
      <c r="C2" s="193"/>
      <c r="D2" s="193"/>
      <c r="E2" s="193"/>
      <c r="F2" s="193"/>
      <c r="G2" s="193"/>
      <c r="H2" s="193"/>
      <c r="I2" s="194"/>
    </row>
    <row r="3" spans="1:9" ht="15.75" x14ac:dyDescent="0.2">
      <c r="A3" s="1475" t="s">
        <v>37</v>
      </c>
      <c r="B3" s="1476"/>
      <c r="C3" s="853">
        <f>'Input Data'!$D$20</f>
        <v>0</v>
      </c>
      <c r="D3" s="193"/>
      <c r="E3" s="193"/>
      <c r="F3" s="228" t="s">
        <v>218</v>
      </c>
      <c r="G3" s="852">
        <f>'Input Data'!$D$5</f>
        <v>0</v>
      </c>
      <c r="H3" s="193"/>
      <c r="I3" s="194"/>
    </row>
    <row r="4" spans="1:9" ht="15.75" thickBot="1" x14ac:dyDescent="0.25">
      <c r="A4" s="360"/>
      <c r="B4" s="232"/>
      <c r="C4" s="232"/>
      <c r="D4" s="232"/>
      <c r="E4" s="232"/>
      <c r="F4" s="232"/>
      <c r="G4" s="232"/>
      <c r="H4" s="232"/>
      <c r="I4" s="195"/>
    </row>
    <row r="5" spans="1:9" ht="15.75" thickTop="1" x14ac:dyDescent="0.2">
      <c r="A5" s="184"/>
      <c r="B5" s="193"/>
      <c r="C5" s="193"/>
      <c r="D5" s="193"/>
      <c r="E5" s="193"/>
      <c r="F5" s="193"/>
      <c r="G5" s="193"/>
      <c r="H5" s="193"/>
      <c r="I5" s="194"/>
    </row>
    <row r="6" spans="1:9" x14ac:dyDescent="0.2">
      <c r="A6" s="345" t="s">
        <v>106</v>
      </c>
      <c r="B6" s="329"/>
      <c r="C6" s="329"/>
      <c r="D6" s="329"/>
      <c r="E6" s="329"/>
      <c r="F6" s="329"/>
      <c r="G6" s="329"/>
      <c r="H6" s="329"/>
      <c r="I6" s="330"/>
    </row>
    <row r="7" spans="1:9" ht="30" x14ac:dyDescent="0.2">
      <c r="A7" s="331" t="s">
        <v>4</v>
      </c>
      <c r="B7" s="1508" t="s">
        <v>107</v>
      </c>
      <c r="C7" s="1509"/>
      <c r="D7" s="1510"/>
      <c r="E7" s="332" t="s">
        <v>108</v>
      </c>
      <c r="F7" s="1508" t="s">
        <v>40</v>
      </c>
      <c r="G7" s="1509"/>
      <c r="H7" s="1510"/>
      <c r="I7" s="333" t="s">
        <v>50</v>
      </c>
    </row>
    <row r="8" spans="1:9" x14ac:dyDescent="0.2">
      <c r="A8" s="411"/>
      <c r="B8" s="1489"/>
      <c r="C8" s="1473"/>
      <c r="D8" s="1474"/>
      <c r="E8" s="412"/>
      <c r="F8" s="1489"/>
      <c r="G8" s="1473"/>
      <c r="H8" s="1474"/>
      <c r="I8" s="1598"/>
    </row>
    <row r="9" spans="1:9" x14ac:dyDescent="0.2">
      <c r="A9" s="336"/>
      <c r="B9" s="1487"/>
      <c r="C9" s="1479"/>
      <c r="D9" s="1480"/>
      <c r="E9" s="337"/>
      <c r="F9" s="1487"/>
      <c r="G9" s="1479"/>
      <c r="H9" s="1480"/>
      <c r="I9" s="1550"/>
    </row>
    <row r="10" spans="1:9" x14ac:dyDescent="0.2">
      <c r="A10" s="336"/>
      <c r="B10" s="1487"/>
      <c r="C10" s="1479"/>
      <c r="D10" s="1480"/>
      <c r="E10" s="337"/>
      <c r="F10" s="1487"/>
      <c r="G10" s="1479"/>
      <c r="H10" s="1480"/>
      <c r="I10" s="1550"/>
    </row>
    <row r="11" spans="1:9" x14ac:dyDescent="0.2">
      <c r="A11" s="336"/>
      <c r="B11" s="1487"/>
      <c r="C11" s="1479"/>
      <c r="D11" s="1480"/>
      <c r="E11" s="337"/>
      <c r="F11" s="1487"/>
      <c r="G11" s="1479"/>
      <c r="H11" s="1480"/>
      <c r="I11" s="1550"/>
    </row>
    <row r="12" spans="1:9" x14ac:dyDescent="0.2">
      <c r="A12" s="336"/>
      <c r="B12" s="1487"/>
      <c r="C12" s="1479"/>
      <c r="D12" s="1480"/>
      <c r="E12" s="337"/>
      <c r="F12" s="1487"/>
      <c r="G12" s="1479"/>
      <c r="H12" s="1480"/>
      <c r="I12" s="1550"/>
    </row>
    <row r="13" spans="1:9" x14ac:dyDescent="0.2">
      <c r="A13" s="336"/>
      <c r="B13" s="1487"/>
      <c r="C13" s="1479"/>
      <c r="D13" s="1480"/>
      <c r="E13" s="337"/>
      <c r="F13" s="1487"/>
      <c r="G13" s="1479"/>
      <c r="H13" s="1480"/>
      <c r="I13" s="1550"/>
    </row>
    <row r="14" spans="1:9" x14ac:dyDescent="0.2">
      <c r="A14" s="336"/>
      <c r="B14" s="1487"/>
      <c r="C14" s="1479"/>
      <c r="D14" s="1480"/>
      <c r="E14" s="337"/>
      <c r="F14" s="1487"/>
      <c r="G14" s="1479"/>
      <c r="H14" s="1480"/>
      <c r="I14" s="1550"/>
    </row>
    <row r="15" spans="1:9" x14ac:dyDescent="0.2">
      <c r="A15" s="336"/>
      <c r="B15" s="1487"/>
      <c r="C15" s="1479"/>
      <c r="D15" s="1480"/>
      <c r="E15" s="337"/>
      <c r="F15" s="1487"/>
      <c r="G15" s="1479"/>
      <c r="H15" s="1480"/>
      <c r="I15" s="1550"/>
    </row>
    <row r="16" spans="1:9" x14ac:dyDescent="0.2">
      <c r="A16" s="336"/>
      <c r="B16" s="1487"/>
      <c r="C16" s="1479"/>
      <c r="D16" s="1480"/>
      <c r="E16" s="337"/>
      <c r="F16" s="1487"/>
      <c r="G16" s="1479"/>
      <c r="H16" s="1480"/>
      <c r="I16" s="1550"/>
    </row>
    <row r="17" spans="1:9" ht="15.75" thickBot="1" x14ac:dyDescent="0.25">
      <c r="A17" s="413"/>
      <c r="B17" s="1491"/>
      <c r="C17" s="1482"/>
      <c r="D17" s="1483"/>
      <c r="E17" s="414"/>
      <c r="F17" s="1491"/>
      <c r="G17" s="1482"/>
      <c r="H17" s="1483"/>
      <c r="I17" s="1599"/>
    </row>
    <row r="18" spans="1:9" x14ac:dyDescent="0.2">
      <c r="A18" s="511"/>
      <c r="B18" s="512"/>
      <c r="C18" s="512"/>
      <c r="D18" s="512"/>
      <c r="E18" s="512"/>
      <c r="F18" s="512"/>
      <c r="G18" s="512"/>
      <c r="H18" s="513" t="s">
        <v>111</v>
      </c>
      <c r="I18" s="1557">
        <f>SUM(I8:I17)</f>
        <v>0</v>
      </c>
    </row>
    <row r="19" spans="1:9" ht="15.75" thickBot="1" x14ac:dyDescent="0.25">
      <c r="A19" s="341"/>
      <c r="B19" s="344"/>
      <c r="C19" s="344"/>
      <c r="D19" s="344"/>
      <c r="E19" s="344"/>
      <c r="F19" s="344"/>
      <c r="G19" s="344"/>
      <c r="H19" s="631" t="s">
        <v>325</v>
      </c>
      <c r="I19" s="1600">
        <f>'Previous Claims'!L42</f>
        <v>0</v>
      </c>
    </row>
    <row r="20" spans="1:9" ht="17.25" thickTop="1" thickBot="1" x14ac:dyDescent="0.25">
      <c r="A20" s="341"/>
      <c r="B20" s="344"/>
      <c r="C20" s="344"/>
      <c r="D20" s="344"/>
      <c r="E20" s="344"/>
      <c r="F20" s="359"/>
      <c r="G20" s="359"/>
      <c r="H20" s="357" t="s">
        <v>326</v>
      </c>
      <c r="I20" s="1601">
        <f>I18-I19</f>
        <v>0</v>
      </c>
    </row>
    <row r="21" spans="1:9" x14ac:dyDescent="0.2">
      <c r="A21" s="592" t="s">
        <v>112</v>
      </c>
      <c r="B21" s="593"/>
      <c r="C21" s="593"/>
      <c r="D21" s="593"/>
      <c r="E21" s="593"/>
      <c r="F21" s="593"/>
      <c r="G21" s="593"/>
      <c r="H21" s="593"/>
      <c r="I21" s="594"/>
    </row>
    <row r="22" spans="1:9" x14ac:dyDescent="0.2">
      <c r="A22" s="369" t="s">
        <v>113</v>
      </c>
      <c r="B22" s="193" t="s">
        <v>109</v>
      </c>
      <c r="C22" s="193"/>
      <c r="D22" s="230" t="s">
        <v>114</v>
      </c>
      <c r="E22" s="193" t="s">
        <v>110</v>
      </c>
      <c r="F22" s="230"/>
      <c r="G22" s="415" t="s">
        <v>115</v>
      </c>
      <c r="H22" s="193"/>
      <c r="I22" s="362"/>
    </row>
    <row r="23" spans="1:9" x14ac:dyDescent="0.2">
      <c r="A23" s="369" t="s">
        <v>116</v>
      </c>
      <c r="B23" s="193" t="s">
        <v>117</v>
      </c>
      <c r="C23" s="193"/>
      <c r="D23" s="230" t="s">
        <v>118</v>
      </c>
      <c r="E23" s="193" t="s">
        <v>119</v>
      </c>
      <c r="F23" s="230"/>
      <c r="G23" s="230" t="s">
        <v>120</v>
      </c>
      <c r="H23" s="193"/>
      <c r="I23" s="362"/>
    </row>
    <row r="24" spans="1:9" ht="15.75" thickBot="1" x14ac:dyDescent="0.25">
      <c r="A24" s="360"/>
      <c r="B24" s="232"/>
      <c r="C24" s="232"/>
      <c r="D24" s="232"/>
      <c r="E24" s="232"/>
      <c r="F24" s="232"/>
      <c r="G24" s="232"/>
      <c r="H24" s="232"/>
      <c r="I24" s="514"/>
    </row>
    <row r="25" spans="1:9" ht="15.75" thickTop="1" x14ac:dyDescent="0.2">
      <c r="A25" s="359"/>
      <c r="B25" s="359"/>
      <c r="C25" s="359"/>
      <c r="D25" s="359"/>
      <c r="E25" s="359"/>
      <c r="F25" s="359"/>
      <c r="G25" s="359"/>
      <c r="H25" s="359"/>
      <c r="I25" s="522"/>
    </row>
    <row r="26" spans="1:9" x14ac:dyDescent="0.2">
      <c r="A26" s="240"/>
      <c r="B26" s="240"/>
      <c r="C26" s="240"/>
      <c r="D26" s="240"/>
      <c r="E26" s="240"/>
      <c r="F26" s="240"/>
      <c r="G26" s="240"/>
      <c r="H26" s="240"/>
    </row>
    <row r="27" spans="1:9" x14ac:dyDescent="0.2">
      <c r="A27" s="240"/>
      <c r="B27" s="240"/>
      <c r="C27" s="240"/>
      <c r="D27" s="240"/>
      <c r="E27" s="240"/>
      <c r="F27" s="240"/>
      <c r="G27" s="240"/>
      <c r="H27" s="240"/>
    </row>
    <row r="28" spans="1:9" x14ac:dyDescent="0.2">
      <c r="A28" s="240"/>
      <c r="B28" s="240"/>
      <c r="C28" s="240"/>
      <c r="D28" s="240"/>
      <c r="E28" s="240"/>
      <c r="F28" s="240"/>
      <c r="G28" s="240"/>
      <c r="H28" s="240"/>
    </row>
    <row r="29" spans="1:9" x14ac:dyDescent="0.2">
      <c r="A29" s="240"/>
      <c r="B29" s="240"/>
      <c r="C29" s="240"/>
      <c r="D29" s="240"/>
      <c r="E29" s="240"/>
      <c r="F29" s="240"/>
      <c r="G29" s="240"/>
      <c r="H29" s="240"/>
    </row>
    <row r="30" spans="1:9" x14ac:dyDescent="0.2">
      <c r="A30" s="240"/>
      <c r="B30" s="240"/>
      <c r="C30" s="240"/>
      <c r="D30" s="240"/>
      <c r="E30" s="240"/>
      <c r="F30" s="240"/>
      <c r="G30" s="240"/>
      <c r="H30" s="240"/>
    </row>
    <row r="31" spans="1:9" x14ac:dyDescent="0.2">
      <c r="A31" s="240"/>
      <c r="B31" s="240"/>
      <c r="C31" s="240"/>
      <c r="D31" s="240"/>
      <c r="E31" s="240"/>
      <c r="F31" s="240"/>
      <c r="G31" s="240"/>
      <c r="H31" s="240"/>
    </row>
    <row r="32" spans="1:9" x14ac:dyDescent="0.2">
      <c r="A32" s="240"/>
      <c r="B32" s="240"/>
      <c r="C32" s="240"/>
      <c r="D32" s="240"/>
      <c r="E32" s="240"/>
      <c r="F32" s="240"/>
      <c r="G32" s="240"/>
      <c r="H32" s="240"/>
    </row>
    <row r="33" spans="1:8" x14ac:dyDescent="0.2">
      <c r="A33" s="240"/>
      <c r="B33" s="240"/>
      <c r="C33" s="240"/>
      <c r="D33" s="240"/>
      <c r="E33" s="240"/>
      <c r="F33" s="240"/>
      <c r="G33" s="240"/>
      <c r="H33" s="240"/>
    </row>
    <row r="34" spans="1:8" x14ac:dyDescent="0.2">
      <c r="A34" s="240"/>
      <c r="B34" s="240"/>
      <c r="C34" s="240"/>
      <c r="D34" s="240"/>
      <c r="E34" s="240"/>
      <c r="F34" s="240"/>
      <c r="G34" s="240"/>
      <c r="H34" s="240"/>
    </row>
    <row r="35" spans="1:8" x14ac:dyDescent="0.2">
      <c r="A35" s="240"/>
      <c r="B35" s="240"/>
      <c r="C35" s="240"/>
      <c r="D35" s="240"/>
      <c r="E35" s="240"/>
      <c r="F35" s="240"/>
      <c r="G35" s="240"/>
      <c r="H35" s="240"/>
    </row>
    <row r="36" spans="1:8" x14ac:dyDescent="0.2">
      <c r="A36" s="240"/>
      <c r="B36" s="240"/>
      <c r="C36" s="240"/>
      <c r="D36" s="240"/>
      <c r="E36" s="240"/>
      <c r="F36" s="240"/>
      <c r="G36" s="240"/>
      <c r="H36" s="240"/>
    </row>
    <row r="37" spans="1:8" x14ac:dyDescent="0.2">
      <c r="A37" s="240"/>
      <c r="B37" s="240"/>
      <c r="C37" s="240"/>
      <c r="D37" s="240"/>
      <c r="E37" s="240"/>
      <c r="F37" s="240"/>
      <c r="G37" s="240"/>
      <c r="H37" s="240"/>
    </row>
    <row r="38" spans="1:8" x14ac:dyDescent="0.2">
      <c r="A38" s="240"/>
      <c r="B38" s="240"/>
      <c r="C38" s="240"/>
      <c r="D38" s="240"/>
      <c r="E38" s="240"/>
      <c r="F38" s="240"/>
      <c r="G38" s="240"/>
      <c r="H38" s="240"/>
    </row>
    <row r="39" spans="1:8" x14ac:dyDescent="0.2">
      <c r="A39" s="240"/>
      <c r="B39" s="240"/>
      <c r="C39" s="240"/>
      <c r="D39" s="240"/>
      <c r="E39" s="240"/>
      <c r="F39" s="240"/>
      <c r="G39" s="240"/>
      <c r="H39" s="240"/>
    </row>
    <row r="40" spans="1:8" x14ac:dyDescent="0.2">
      <c r="A40" s="240"/>
      <c r="B40" s="240"/>
      <c r="C40" s="240"/>
      <c r="D40" s="240"/>
      <c r="E40" s="240"/>
      <c r="F40" s="240"/>
      <c r="G40" s="240"/>
      <c r="H40" s="240"/>
    </row>
    <row r="41" spans="1:8" x14ac:dyDescent="0.2">
      <c r="A41" s="240"/>
      <c r="B41" s="240"/>
      <c r="C41" s="240"/>
      <c r="D41" s="240"/>
      <c r="E41" s="240"/>
      <c r="F41" s="240"/>
      <c r="G41" s="240"/>
      <c r="H41" s="240"/>
    </row>
    <row r="42" spans="1:8" x14ac:dyDescent="0.2">
      <c r="A42" s="240"/>
      <c r="B42" s="240"/>
      <c r="C42" s="240"/>
      <c r="D42" s="240"/>
      <c r="E42" s="240"/>
      <c r="F42" s="240"/>
      <c r="G42" s="240"/>
      <c r="H42" s="240"/>
    </row>
    <row r="43" spans="1:8" x14ac:dyDescent="0.2">
      <c r="A43" s="240"/>
      <c r="B43" s="240"/>
      <c r="C43" s="240"/>
      <c r="D43" s="240"/>
      <c r="E43" s="240"/>
      <c r="F43" s="240"/>
      <c r="G43" s="240"/>
      <c r="H43" s="240"/>
    </row>
    <row r="44" spans="1:8" x14ac:dyDescent="0.2">
      <c r="A44" s="240"/>
      <c r="B44" s="240"/>
      <c r="C44" s="240"/>
      <c r="D44" s="240"/>
      <c r="E44" s="240"/>
      <c r="F44" s="240"/>
      <c r="G44" s="240"/>
      <c r="H44" s="240"/>
    </row>
    <row r="45" spans="1:8" x14ac:dyDescent="0.2">
      <c r="A45" s="240"/>
      <c r="B45" s="240"/>
      <c r="C45" s="240"/>
      <c r="D45" s="240"/>
      <c r="E45" s="240"/>
      <c r="F45" s="240"/>
      <c r="G45" s="240"/>
      <c r="H45" s="240"/>
    </row>
    <row r="46" spans="1:8" x14ac:dyDescent="0.2">
      <c r="A46" s="240"/>
      <c r="B46" s="240"/>
      <c r="C46" s="240"/>
      <c r="D46" s="240"/>
      <c r="E46" s="240"/>
      <c r="F46" s="240"/>
      <c r="G46" s="240"/>
      <c r="H46" s="240"/>
    </row>
    <row r="47" spans="1:8" x14ac:dyDescent="0.2">
      <c r="A47" s="240"/>
      <c r="B47" s="240"/>
      <c r="C47" s="240"/>
      <c r="D47" s="240"/>
      <c r="E47" s="240"/>
      <c r="F47" s="240"/>
      <c r="G47" s="240"/>
      <c r="H47" s="240"/>
    </row>
    <row r="48" spans="1:8" x14ac:dyDescent="0.2">
      <c r="A48" s="240"/>
      <c r="B48" s="240"/>
      <c r="C48" s="240"/>
      <c r="D48" s="240"/>
      <c r="E48" s="240"/>
      <c r="F48" s="240"/>
      <c r="G48" s="240"/>
      <c r="H48" s="240"/>
    </row>
    <row r="49" spans="1:8" x14ac:dyDescent="0.2">
      <c r="A49" s="240"/>
      <c r="B49" s="240"/>
      <c r="C49" s="240"/>
      <c r="D49" s="240"/>
      <c r="E49" s="240"/>
      <c r="F49" s="240"/>
      <c r="G49" s="240"/>
      <c r="H49" s="240"/>
    </row>
    <row r="50" spans="1:8" x14ac:dyDescent="0.2">
      <c r="A50" s="240"/>
      <c r="B50" s="240"/>
      <c r="C50" s="240"/>
      <c r="D50" s="240"/>
      <c r="E50" s="240"/>
      <c r="F50" s="240"/>
      <c r="G50" s="240"/>
      <c r="H50" s="240"/>
    </row>
    <row r="51" spans="1:8" x14ac:dyDescent="0.2">
      <c r="A51" s="240"/>
      <c r="B51" s="240"/>
      <c r="C51" s="240"/>
      <c r="D51" s="240"/>
      <c r="E51" s="240"/>
      <c r="F51" s="240"/>
      <c r="G51" s="240"/>
      <c r="H51" s="240"/>
    </row>
    <row r="52" spans="1:8" x14ac:dyDescent="0.2">
      <c r="A52" s="240"/>
      <c r="B52" s="240"/>
      <c r="C52" s="240"/>
      <c r="D52" s="240"/>
      <c r="E52" s="240"/>
      <c r="F52" s="240"/>
      <c r="G52" s="240"/>
      <c r="H52" s="240"/>
    </row>
    <row r="53" spans="1:8" x14ac:dyDescent="0.2">
      <c r="A53" s="240"/>
      <c r="B53" s="240"/>
      <c r="C53" s="240"/>
      <c r="D53" s="240"/>
      <c r="E53" s="240"/>
      <c r="F53" s="240"/>
      <c r="G53" s="240"/>
      <c r="H53" s="240"/>
    </row>
    <row r="54" spans="1:8" x14ac:dyDescent="0.2">
      <c r="A54" s="240"/>
      <c r="B54" s="240"/>
      <c r="C54" s="240"/>
      <c r="D54" s="240"/>
      <c r="E54" s="240"/>
      <c r="F54" s="240"/>
      <c r="G54" s="240"/>
      <c r="H54" s="240"/>
    </row>
    <row r="55" spans="1:8" x14ac:dyDescent="0.2">
      <c r="A55" s="240"/>
      <c r="B55" s="240"/>
      <c r="C55" s="240"/>
      <c r="D55" s="240"/>
      <c r="E55" s="240"/>
      <c r="F55" s="240"/>
      <c r="G55" s="240"/>
      <c r="H55" s="240"/>
    </row>
    <row r="56" spans="1:8" x14ac:dyDescent="0.2">
      <c r="A56" s="240"/>
      <c r="B56" s="240"/>
      <c r="C56" s="240"/>
      <c r="D56" s="240"/>
      <c r="E56" s="240"/>
      <c r="F56" s="240"/>
      <c r="G56" s="240"/>
      <c r="H56" s="240"/>
    </row>
    <row r="57" spans="1:8" x14ac:dyDescent="0.2">
      <c r="A57" s="240"/>
      <c r="B57" s="240"/>
      <c r="C57" s="240"/>
      <c r="D57" s="240"/>
      <c r="E57" s="240"/>
      <c r="F57" s="240"/>
      <c r="G57" s="240"/>
      <c r="H57" s="240"/>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13:D13"/>
    <mergeCell ref="F13:H13"/>
    <mergeCell ref="B14:D14"/>
    <mergeCell ref="F14:H14"/>
    <mergeCell ref="B17:D17"/>
    <mergeCell ref="F17:H17"/>
    <mergeCell ref="B15:D15"/>
    <mergeCell ref="F15:H15"/>
    <mergeCell ref="B16:D16"/>
    <mergeCell ref="F16:H16"/>
    <mergeCell ref="B10:D10"/>
    <mergeCell ref="F10:H10"/>
    <mergeCell ref="B11:D11"/>
    <mergeCell ref="F11:H11"/>
    <mergeCell ref="B12:D12"/>
    <mergeCell ref="F12:H12"/>
    <mergeCell ref="B9:D9"/>
    <mergeCell ref="F9:H9"/>
    <mergeCell ref="A3:B3"/>
    <mergeCell ref="B7:D7"/>
    <mergeCell ref="F7:H7"/>
    <mergeCell ref="B8:D8"/>
    <mergeCell ref="F8:H8"/>
  </mergeCells>
  <phoneticPr fontId="0" type="noConversion"/>
  <pageMargins left="0.75" right="0.75" top="1" bottom="1" header="0.5" footer="0.5"/>
  <pageSetup paperSize="9" orientation="landscape" r:id="rId2"/>
  <headerFooter alignWithMargins="0"/>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9" sqref="F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855"/>
      <c r="B1" s="856"/>
      <c r="C1" s="856"/>
      <c r="D1" s="856"/>
      <c r="E1" s="856"/>
      <c r="F1" s="856"/>
      <c r="G1" s="856"/>
      <c r="H1" s="856"/>
      <c r="I1" s="856"/>
      <c r="J1" s="856"/>
      <c r="K1" s="856" t="s">
        <v>373</v>
      </c>
      <c r="L1" s="857"/>
    </row>
    <row r="2" spans="1:12" ht="15.75" x14ac:dyDescent="0.25">
      <c r="A2" s="260"/>
      <c r="B2" s="858"/>
      <c r="C2" s="858"/>
      <c r="D2" s="858"/>
      <c r="E2" s="858"/>
      <c r="F2" s="859" t="s">
        <v>374</v>
      </c>
      <c r="G2" s="858"/>
      <c r="H2" s="858"/>
      <c r="I2" s="858"/>
      <c r="J2" s="858"/>
      <c r="K2" s="858"/>
      <c r="L2" s="860"/>
    </row>
    <row r="3" spans="1:12" x14ac:dyDescent="0.2">
      <c r="A3" s="260"/>
      <c r="B3" s="858"/>
      <c r="C3" s="858"/>
      <c r="D3" s="858"/>
      <c r="E3" s="858"/>
      <c r="F3" s="858"/>
      <c r="G3" s="858"/>
      <c r="H3" s="858"/>
      <c r="I3" s="858"/>
      <c r="J3" s="858"/>
      <c r="K3" s="858"/>
      <c r="L3" s="861"/>
    </row>
    <row r="4" spans="1:12" x14ac:dyDescent="0.2">
      <c r="A4" s="260"/>
      <c r="B4" s="858"/>
      <c r="C4" s="858"/>
      <c r="D4" s="858"/>
      <c r="E4" s="858"/>
      <c r="F4" s="5" t="s">
        <v>375</v>
      </c>
      <c r="G4" s="853">
        <f>'Input Data'!$D$20</f>
        <v>0</v>
      </c>
      <c r="H4" s="858"/>
      <c r="I4" s="858"/>
      <c r="J4" s="862" t="s">
        <v>4</v>
      </c>
      <c r="K4" s="858" t="s">
        <v>376</v>
      </c>
      <c r="L4" s="863"/>
    </row>
    <row r="5" spans="1:12" x14ac:dyDescent="0.2">
      <c r="A5" s="260"/>
      <c r="B5" s="858"/>
      <c r="C5" s="858"/>
      <c r="D5" s="858"/>
      <c r="E5" s="858"/>
      <c r="F5" s="858"/>
      <c r="G5" s="858"/>
      <c r="H5" s="858"/>
      <c r="I5" s="858"/>
      <c r="J5" s="858"/>
      <c r="K5" s="858"/>
      <c r="L5" s="864"/>
    </row>
    <row r="6" spans="1:12" x14ac:dyDescent="0.2">
      <c r="A6" s="260"/>
      <c r="B6" s="865" t="s">
        <v>377</v>
      </c>
      <c r="C6" s="858"/>
      <c r="D6" s="865" t="s">
        <v>376</v>
      </c>
      <c r="E6" s="1511"/>
      <c r="F6" s="1512"/>
      <c r="G6" s="1512"/>
      <c r="H6" s="1512"/>
      <c r="I6" s="1512"/>
      <c r="J6" s="1512"/>
      <c r="K6" s="1512"/>
      <c r="L6" s="1513"/>
    </row>
    <row r="7" spans="1:12" x14ac:dyDescent="0.2">
      <c r="A7" s="260"/>
      <c r="B7" s="865"/>
      <c r="C7" s="858"/>
      <c r="D7" s="865"/>
      <c r="E7" s="1514"/>
      <c r="F7" s="1514"/>
      <c r="G7" s="1514"/>
      <c r="H7" s="1514"/>
      <c r="I7" s="1514"/>
      <c r="J7" s="1514"/>
      <c r="K7" s="1514"/>
      <c r="L7" s="1515"/>
    </row>
    <row r="8" spans="1:12" x14ac:dyDescent="0.2">
      <c r="A8" s="260"/>
      <c r="B8" s="865"/>
      <c r="C8" s="858"/>
      <c r="D8" s="865"/>
      <c r="E8" s="866"/>
      <c r="F8" s="867"/>
      <c r="G8" s="867"/>
      <c r="H8" s="867"/>
      <c r="I8" s="867"/>
      <c r="J8" s="867"/>
      <c r="K8" s="867"/>
      <c r="L8" s="868"/>
    </row>
    <row r="9" spans="1:12" x14ac:dyDescent="0.2">
      <c r="A9" s="260"/>
      <c r="B9" s="858"/>
      <c r="C9" s="858"/>
      <c r="D9" s="858"/>
      <c r="E9" s="869" t="s">
        <v>218</v>
      </c>
      <c r="F9" s="852">
        <f>'Input Data'!$D$5</f>
        <v>0</v>
      </c>
      <c r="G9" s="870"/>
      <c r="H9" s="240"/>
      <c r="I9" s="870"/>
      <c r="K9" s="870"/>
      <c r="L9" s="864"/>
    </row>
    <row r="10" spans="1:12" x14ac:dyDescent="0.2">
      <c r="A10" s="260"/>
      <c r="B10" s="858"/>
      <c r="C10" s="871"/>
      <c r="D10" s="858"/>
      <c r="E10" s="872"/>
      <c r="F10" s="873"/>
      <c r="G10" s="873"/>
      <c r="H10" s="873"/>
      <c r="I10" s="873"/>
      <c r="J10" s="873"/>
      <c r="K10" s="874"/>
      <c r="L10" s="875"/>
    </row>
    <row r="11" spans="1:12" x14ac:dyDescent="0.2">
      <c r="A11" s="260"/>
      <c r="B11" s="865" t="s">
        <v>378</v>
      </c>
      <c r="C11" s="858"/>
      <c r="D11" s="865" t="s">
        <v>376</v>
      </c>
      <c r="E11" s="1516"/>
      <c r="F11" s="1517"/>
      <c r="G11" s="1517"/>
      <c r="H11" s="1517"/>
      <c r="I11" s="1517"/>
      <c r="J11" s="1517"/>
      <c r="K11" s="1517"/>
      <c r="L11" s="1518"/>
    </row>
    <row r="12" spans="1:12" x14ac:dyDescent="0.2">
      <c r="A12" s="260"/>
      <c r="B12" s="865" t="s">
        <v>379</v>
      </c>
      <c r="C12" s="858"/>
      <c r="D12" s="858"/>
      <c r="E12" s="1519"/>
      <c r="F12" s="1520"/>
      <c r="G12" s="1520"/>
      <c r="H12" s="1520"/>
      <c r="I12" s="1520"/>
      <c r="J12" s="1520"/>
      <c r="K12" s="858" t="s">
        <v>380</v>
      </c>
      <c r="L12" s="876"/>
    </row>
    <row r="13" spans="1:12" x14ac:dyDescent="0.2">
      <c r="A13" s="260"/>
      <c r="B13" s="865" t="s">
        <v>381</v>
      </c>
      <c r="C13" s="858"/>
      <c r="D13" s="865" t="s">
        <v>376</v>
      </c>
      <c r="E13" s="877"/>
      <c r="F13" s="874"/>
      <c r="G13" s="858"/>
      <c r="H13" s="5" t="s">
        <v>382</v>
      </c>
      <c r="I13" s="878" t="s">
        <v>376</v>
      </c>
      <c r="J13" s="877"/>
      <c r="K13" s="874"/>
      <c r="L13" s="861"/>
    </row>
    <row r="14" spans="1:12" x14ac:dyDescent="0.2">
      <c r="A14" s="260"/>
      <c r="B14" s="858"/>
      <c r="C14" s="858"/>
      <c r="D14" s="858"/>
      <c r="E14" s="858"/>
      <c r="F14" s="858"/>
      <c r="G14" s="858"/>
      <c r="H14" s="858"/>
      <c r="I14" s="858"/>
      <c r="J14" s="858"/>
      <c r="K14" s="858"/>
      <c r="L14" s="861"/>
    </row>
    <row r="15" spans="1:12" x14ac:dyDescent="0.2">
      <c r="A15" s="260"/>
      <c r="B15" s="865" t="s">
        <v>383</v>
      </c>
      <c r="C15" s="858"/>
      <c r="D15" s="865" t="s">
        <v>376</v>
      </c>
      <c r="E15" s="877"/>
      <c r="F15" s="874"/>
      <c r="G15" s="858"/>
      <c r="H15" s="5" t="s">
        <v>384</v>
      </c>
      <c r="I15" s="878" t="s">
        <v>376</v>
      </c>
      <c r="J15" s="879"/>
      <c r="K15" s="873"/>
      <c r="L15" s="861"/>
    </row>
    <row r="16" spans="1:12" x14ac:dyDescent="0.2">
      <c r="A16" s="260"/>
      <c r="B16" s="865"/>
      <c r="C16" s="858"/>
      <c r="D16" s="865"/>
      <c r="E16" s="865"/>
      <c r="F16" s="858"/>
      <c r="G16" s="858"/>
      <c r="H16" s="865"/>
      <c r="I16" s="865"/>
      <c r="J16" s="865"/>
      <c r="K16" s="858"/>
      <c r="L16" s="880"/>
    </row>
    <row r="17" spans="1:12" ht="15.75" x14ac:dyDescent="0.25">
      <c r="A17" s="881"/>
      <c r="B17" s="865" t="s">
        <v>385</v>
      </c>
      <c r="C17" s="858"/>
      <c r="D17" s="858"/>
      <c r="E17" s="858"/>
      <c r="F17" s="858"/>
      <c r="G17" s="858"/>
      <c r="H17" s="858"/>
      <c r="I17" s="858"/>
      <c r="J17" s="858"/>
      <c r="K17" s="858"/>
      <c r="L17" s="882" t="s">
        <v>386</v>
      </c>
    </row>
    <row r="18" spans="1:12" x14ac:dyDescent="0.2">
      <c r="A18" s="1521" t="s">
        <v>387</v>
      </c>
      <c r="B18" s="858"/>
      <c r="C18" s="858"/>
      <c r="D18" s="858"/>
      <c r="E18" s="858"/>
      <c r="F18" s="883"/>
      <c r="G18" s="858"/>
      <c r="H18" s="858"/>
      <c r="I18" s="858"/>
      <c r="J18" s="858"/>
      <c r="K18" s="858"/>
      <c r="L18" s="884"/>
    </row>
    <row r="19" spans="1:12" x14ac:dyDescent="0.2">
      <c r="A19" s="1522"/>
      <c r="B19" s="865" t="s">
        <v>388</v>
      </c>
      <c r="C19" s="858"/>
      <c r="D19" s="865" t="s">
        <v>376</v>
      </c>
      <c r="E19" s="883" t="s">
        <v>389</v>
      </c>
      <c r="F19" s="883"/>
      <c r="G19" s="858"/>
      <c r="H19" s="858" t="s">
        <v>390</v>
      </c>
      <c r="I19" s="858"/>
      <c r="J19" s="858"/>
      <c r="K19" s="858"/>
      <c r="L19" s="885"/>
    </row>
    <row r="20" spans="1:12" x14ac:dyDescent="0.2">
      <c r="A20" s="1522"/>
      <c r="B20" s="858"/>
      <c r="C20" s="858"/>
      <c r="D20" s="858"/>
      <c r="E20" s="858"/>
      <c r="F20" s="858"/>
      <c r="G20" s="858"/>
      <c r="H20" s="886" t="s">
        <v>391</v>
      </c>
      <c r="I20" s="858"/>
      <c r="J20" s="886"/>
      <c r="K20" s="858"/>
      <c r="L20" s="887"/>
    </row>
    <row r="21" spans="1:12" x14ac:dyDescent="0.2">
      <c r="A21" s="1523"/>
      <c r="B21" s="858"/>
      <c r="C21" s="858"/>
      <c r="D21" s="858"/>
      <c r="E21" s="858"/>
      <c r="F21" s="858"/>
      <c r="G21" s="858"/>
      <c r="H21" s="1524" t="s">
        <v>392</v>
      </c>
      <c r="I21" s="858"/>
      <c r="J21" s="1524" t="s">
        <v>393</v>
      </c>
      <c r="K21" s="858"/>
      <c r="L21" s="888"/>
    </row>
    <row r="22" spans="1:12" x14ac:dyDescent="0.2">
      <c r="A22" s="889" t="s">
        <v>394</v>
      </c>
      <c r="B22" s="865" t="s">
        <v>395</v>
      </c>
      <c r="C22" s="858"/>
      <c r="D22" s="865" t="s">
        <v>376</v>
      </c>
      <c r="E22" s="883"/>
      <c r="F22" s="858"/>
      <c r="G22" s="858"/>
      <c r="H22" s="1525"/>
      <c r="I22" s="858"/>
      <c r="J22" s="1525"/>
      <c r="K22" s="858"/>
      <c r="L22" s="885"/>
    </row>
    <row r="23" spans="1:12" x14ac:dyDescent="0.2">
      <c r="A23" s="890"/>
      <c r="B23" s="865"/>
      <c r="C23" s="891" t="s">
        <v>396</v>
      </c>
      <c r="D23" s="891"/>
      <c r="E23" s="891"/>
      <c r="F23" s="891"/>
      <c r="G23" s="891"/>
      <c r="H23" s="892"/>
      <c r="I23" s="891"/>
      <c r="J23" s="892"/>
      <c r="K23" s="858"/>
      <c r="L23" s="893"/>
    </row>
    <row r="24" spans="1:12" x14ac:dyDescent="0.2">
      <c r="A24" s="890"/>
      <c r="B24" s="865"/>
      <c r="C24" s="858" t="s">
        <v>397</v>
      </c>
      <c r="D24" s="865"/>
      <c r="E24" s="858"/>
      <c r="F24" s="858"/>
      <c r="G24" s="858"/>
      <c r="H24" s="894"/>
      <c r="I24" s="858"/>
      <c r="J24" s="894"/>
      <c r="K24" s="858"/>
      <c r="L24" s="893"/>
    </row>
    <row r="25" spans="1:12" x14ac:dyDescent="0.2">
      <c r="A25" s="890"/>
      <c r="B25" s="858"/>
      <c r="C25" s="858" t="s">
        <v>398</v>
      </c>
      <c r="D25" s="865"/>
      <c r="E25" s="858"/>
      <c r="F25" s="858"/>
      <c r="G25" s="858"/>
      <c r="H25" s="895"/>
      <c r="I25" s="858"/>
      <c r="J25" s="895"/>
      <c r="K25" s="858"/>
      <c r="L25" s="888"/>
    </row>
    <row r="26" spans="1:12" x14ac:dyDescent="0.2">
      <c r="A26" s="890"/>
      <c r="B26" s="858"/>
      <c r="C26" s="858" t="s">
        <v>399</v>
      </c>
      <c r="D26" s="883"/>
      <c r="E26" s="858"/>
      <c r="F26" s="858"/>
      <c r="G26" s="858"/>
      <c r="H26" s="895"/>
      <c r="I26" s="858"/>
      <c r="J26" s="895"/>
      <c r="K26" s="858"/>
      <c r="L26" s="888"/>
    </row>
    <row r="27" spans="1:12" x14ac:dyDescent="0.2">
      <c r="A27" s="890"/>
      <c r="C27" s="883"/>
      <c r="H27" s="895"/>
      <c r="I27" s="858"/>
      <c r="J27" s="895"/>
      <c r="K27" s="858"/>
      <c r="L27" s="893"/>
    </row>
    <row r="28" spans="1:12" ht="15.75" thickBot="1" x14ac:dyDescent="0.25">
      <c r="A28" s="890"/>
      <c r="B28" s="865" t="s">
        <v>400</v>
      </c>
      <c r="C28" s="858" t="s">
        <v>401</v>
      </c>
      <c r="D28" s="858"/>
      <c r="E28" s="858"/>
      <c r="F28" s="858"/>
      <c r="G28" s="858"/>
      <c r="H28" s="896"/>
      <c r="I28" s="858"/>
      <c r="J28" s="897"/>
      <c r="K28" s="858"/>
      <c r="L28" s="888"/>
    </row>
    <row r="29" spans="1:12" ht="15.75" thickBot="1" x14ac:dyDescent="0.25">
      <c r="A29" s="890"/>
      <c r="B29" s="858"/>
      <c r="C29" s="858"/>
      <c r="D29" s="865"/>
      <c r="E29" s="858"/>
      <c r="F29" s="858"/>
      <c r="G29" s="555" t="s">
        <v>402</v>
      </c>
      <c r="H29" s="898">
        <f>SUM(H23:H28)</f>
        <v>0</v>
      </c>
      <c r="I29" s="858"/>
      <c r="J29" s="899">
        <f>SUM(J24:J28)</f>
        <v>0</v>
      </c>
      <c r="K29" s="858"/>
      <c r="L29" s="885">
        <f>J29</f>
        <v>0</v>
      </c>
    </row>
    <row r="30" spans="1:12" x14ac:dyDescent="0.2">
      <c r="A30" s="890"/>
      <c r="B30" s="858"/>
      <c r="C30" s="858"/>
      <c r="D30" s="858"/>
      <c r="E30" s="858"/>
      <c r="F30" s="858"/>
      <c r="G30" s="858"/>
      <c r="H30" s="858"/>
      <c r="I30" s="858"/>
      <c r="J30" s="900"/>
      <c r="K30" s="858"/>
      <c r="L30" s="888"/>
    </row>
    <row r="31" spans="1:12" x14ac:dyDescent="0.2">
      <c r="A31" s="890"/>
      <c r="B31" s="858"/>
      <c r="C31" s="858"/>
      <c r="D31" s="858"/>
      <c r="E31" s="858"/>
      <c r="F31" s="858"/>
      <c r="G31" s="858"/>
      <c r="H31" s="1528" t="s">
        <v>403</v>
      </c>
      <c r="I31" s="1529"/>
      <c r="J31" s="1530"/>
      <c r="K31" s="858"/>
      <c r="L31" s="888"/>
    </row>
    <row r="32" spans="1:12" x14ac:dyDescent="0.2">
      <c r="A32" s="890"/>
      <c r="B32" s="865" t="s">
        <v>404</v>
      </c>
      <c r="C32" s="858"/>
      <c r="D32" s="858"/>
      <c r="E32" s="858"/>
      <c r="F32" s="858"/>
      <c r="G32" s="858"/>
      <c r="H32" s="1524" t="s">
        <v>392</v>
      </c>
      <c r="I32" s="901"/>
      <c r="J32" s="1524" t="s">
        <v>393</v>
      </c>
      <c r="K32" s="858"/>
      <c r="L32" s="888"/>
    </row>
    <row r="33" spans="1:12" x14ac:dyDescent="0.2">
      <c r="A33" s="890"/>
      <c r="B33" s="858"/>
      <c r="C33" s="858"/>
      <c r="D33" s="858"/>
      <c r="E33" s="858"/>
      <c r="F33" s="858"/>
      <c r="G33" s="858"/>
      <c r="H33" s="1525"/>
      <c r="I33" s="902"/>
      <c r="J33" s="1525"/>
      <c r="K33" s="858"/>
      <c r="L33" s="888"/>
    </row>
    <row r="34" spans="1:12" x14ac:dyDescent="0.2">
      <c r="A34" s="889" t="s">
        <v>405</v>
      </c>
      <c r="B34" s="865" t="s">
        <v>406</v>
      </c>
      <c r="C34" s="858"/>
      <c r="D34" s="865" t="s">
        <v>376</v>
      </c>
      <c r="E34" s="903"/>
      <c r="F34" s="904"/>
      <c r="G34" s="905"/>
      <c r="H34" s="894"/>
      <c r="I34" s="906"/>
      <c r="J34" s="894"/>
      <c r="K34" s="858"/>
      <c r="L34" s="888"/>
    </row>
    <row r="35" spans="1:12" x14ac:dyDescent="0.2">
      <c r="A35" s="889"/>
      <c r="B35" s="865" t="s">
        <v>137</v>
      </c>
      <c r="C35" s="883"/>
      <c r="D35" s="907"/>
      <c r="E35" s="883"/>
      <c r="F35" s="1531"/>
      <c r="G35" s="1532"/>
      <c r="H35" s="896"/>
      <c r="I35" s="906"/>
      <c r="J35" s="896"/>
      <c r="K35" s="858"/>
      <c r="L35" s="888"/>
    </row>
    <row r="36" spans="1:12" x14ac:dyDescent="0.2">
      <c r="A36" s="889" t="s">
        <v>407</v>
      </c>
      <c r="B36" s="865" t="s">
        <v>408</v>
      </c>
      <c r="C36" s="883"/>
      <c r="D36" s="907"/>
      <c r="E36" s="883"/>
      <c r="F36" s="1531"/>
      <c r="G36" s="1532"/>
      <c r="H36" s="894"/>
      <c r="I36" s="906"/>
      <c r="J36" s="894"/>
      <c r="K36" s="858"/>
      <c r="L36" s="888"/>
    </row>
    <row r="37" spans="1:12" ht="15.75" thickBot="1" x14ac:dyDescent="0.25">
      <c r="A37" s="889"/>
      <c r="B37" s="858"/>
      <c r="C37" s="883"/>
      <c r="D37" s="883"/>
      <c r="E37" s="883"/>
      <c r="F37" s="883"/>
      <c r="G37" s="883"/>
      <c r="H37" s="896"/>
      <c r="I37" s="906"/>
      <c r="J37" s="896"/>
      <c r="K37" s="858"/>
      <c r="L37" s="888"/>
    </row>
    <row r="38" spans="1:12" ht="15.75" thickBot="1" x14ac:dyDescent="0.25">
      <c r="A38" s="890"/>
      <c r="B38" s="858"/>
      <c r="C38" s="1533" t="s">
        <v>409</v>
      </c>
      <c r="D38" s="1533"/>
      <c r="E38" s="1533"/>
      <c r="F38" s="1533"/>
      <c r="G38" s="1533"/>
      <c r="H38" s="898">
        <f>SUM(H34:H37)</f>
        <v>0</v>
      </c>
      <c r="I38" s="858"/>
      <c r="J38" s="908">
        <f>SUM(J34:J37)</f>
        <v>0</v>
      </c>
      <c r="K38" s="858"/>
      <c r="L38" s="885">
        <f>J38</f>
        <v>0</v>
      </c>
    </row>
    <row r="39" spans="1:12" x14ac:dyDescent="0.2">
      <c r="A39" s="909"/>
      <c r="B39" s="858"/>
      <c r="C39" s="883"/>
      <c r="D39" s="883"/>
      <c r="E39" s="883"/>
      <c r="F39" s="883"/>
      <c r="G39" s="883"/>
      <c r="H39" s="858"/>
      <c r="I39" s="858"/>
      <c r="J39" s="910"/>
      <c r="K39" s="858"/>
      <c r="L39" s="888"/>
    </row>
    <row r="40" spans="1:12" x14ac:dyDescent="0.2">
      <c r="A40" s="909"/>
      <c r="B40" s="865" t="s">
        <v>410</v>
      </c>
      <c r="C40" s="883"/>
      <c r="D40" s="883"/>
      <c r="E40" s="883"/>
      <c r="F40" s="883"/>
      <c r="G40" s="883"/>
      <c r="H40" s="1528" t="s">
        <v>411</v>
      </c>
      <c r="I40" s="1529"/>
      <c r="J40" s="1530"/>
      <c r="K40" s="858"/>
      <c r="L40" s="888"/>
    </row>
    <row r="41" spans="1:12" x14ac:dyDescent="0.2">
      <c r="A41" s="909"/>
      <c r="B41" s="858"/>
      <c r="C41" s="883"/>
      <c r="D41" s="883"/>
      <c r="E41" s="883"/>
      <c r="F41" s="883"/>
      <c r="G41" s="883"/>
      <c r="H41" s="1524" t="s">
        <v>392</v>
      </c>
      <c r="I41" s="901"/>
      <c r="J41" s="1524" t="s">
        <v>393</v>
      </c>
      <c r="K41" s="858"/>
      <c r="L41" s="888"/>
    </row>
    <row r="42" spans="1:12" x14ac:dyDescent="0.2">
      <c r="A42" s="909"/>
      <c r="B42" s="858"/>
      <c r="C42" s="883"/>
      <c r="D42" s="883"/>
      <c r="E42" s="883"/>
      <c r="F42" s="883"/>
      <c r="G42" s="883"/>
      <c r="H42" s="1525"/>
      <c r="I42" s="902"/>
      <c r="J42" s="1525"/>
      <c r="K42" s="858"/>
      <c r="L42" s="888"/>
    </row>
    <row r="43" spans="1:12" x14ac:dyDescent="0.2">
      <c r="A43" s="889" t="s">
        <v>412</v>
      </c>
      <c r="B43" s="865" t="s">
        <v>413</v>
      </c>
      <c r="C43" s="883"/>
      <c r="D43" s="907"/>
      <c r="E43" s="883"/>
      <c r="F43" s="1531"/>
      <c r="G43" s="1532"/>
      <c r="H43" s="911"/>
      <c r="I43" s="858"/>
      <c r="J43" s="911"/>
      <c r="K43" s="858"/>
      <c r="L43" s="888"/>
    </row>
    <row r="44" spans="1:12" x14ac:dyDescent="0.2">
      <c r="A44" s="889"/>
      <c r="B44" s="858"/>
      <c r="C44" s="883"/>
      <c r="D44" s="883"/>
      <c r="E44" s="883"/>
      <c r="F44" s="883"/>
      <c r="G44" s="912"/>
      <c r="H44" s="896"/>
      <c r="I44" s="858"/>
      <c r="J44" s="896"/>
      <c r="K44" s="858"/>
      <c r="L44" s="888"/>
    </row>
    <row r="45" spans="1:12" x14ac:dyDescent="0.2">
      <c r="A45" s="889" t="s">
        <v>412</v>
      </c>
      <c r="B45" s="865" t="s">
        <v>414</v>
      </c>
      <c r="C45" s="883"/>
      <c r="D45" s="907"/>
      <c r="E45" s="883"/>
      <c r="F45" s="904"/>
      <c r="G45" s="905"/>
      <c r="H45" s="894"/>
      <c r="I45" s="858"/>
      <c r="J45" s="894"/>
      <c r="K45" s="858"/>
      <c r="L45" s="888"/>
    </row>
    <row r="46" spans="1:12" ht="15.75" thickBot="1" x14ac:dyDescent="0.25">
      <c r="A46" s="889"/>
      <c r="B46" s="858"/>
      <c r="C46" s="883"/>
      <c r="D46" s="883"/>
      <c r="E46" s="883"/>
      <c r="F46" s="883"/>
      <c r="G46" s="912"/>
      <c r="H46" s="896"/>
      <c r="I46" s="858"/>
      <c r="J46" s="896"/>
      <c r="K46" s="858"/>
      <c r="L46" s="888"/>
    </row>
    <row r="47" spans="1:12" ht="15.75" thickBot="1" x14ac:dyDescent="0.25">
      <c r="A47" s="909"/>
      <c r="B47" s="1534" t="s">
        <v>415</v>
      </c>
      <c r="C47" s="1535"/>
      <c r="D47" s="1535"/>
      <c r="E47" s="1535"/>
      <c r="F47" s="1535"/>
      <c r="G47" s="1535"/>
      <c r="H47" s="913">
        <f>SUM(H43:H46)</f>
        <v>0</v>
      </c>
      <c r="I47" s="858"/>
      <c r="J47" s="908">
        <f>SUM(J43:J46)</f>
        <v>0</v>
      </c>
      <c r="K47" s="858"/>
      <c r="L47" s="885">
        <f>J47</f>
        <v>0</v>
      </c>
    </row>
    <row r="48" spans="1:12" x14ac:dyDescent="0.2">
      <c r="A48" s="909"/>
      <c r="B48" s="858"/>
      <c r="C48" s="858"/>
      <c r="D48" s="858"/>
      <c r="E48" s="858"/>
      <c r="F48" s="858"/>
      <c r="G48" s="858"/>
      <c r="H48" s="914"/>
      <c r="I48" s="858"/>
      <c r="J48" s="858"/>
      <c r="K48" s="858"/>
      <c r="L48" s="888"/>
    </row>
    <row r="49" spans="1:12" ht="16.5" thickBot="1" x14ac:dyDescent="0.3">
      <c r="A49" s="915" t="s">
        <v>416</v>
      </c>
      <c r="B49" s="916" t="s">
        <v>137</v>
      </c>
      <c r="C49" s="917"/>
      <c r="D49" s="917"/>
      <c r="E49" s="917"/>
      <c r="F49" s="240"/>
      <c r="G49" s="862" t="s">
        <v>417</v>
      </c>
      <c r="H49" s="918"/>
      <c r="I49" s="891"/>
      <c r="J49" s="919"/>
      <c r="K49" s="858"/>
      <c r="L49" s="920">
        <f>J49</f>
        <v>0</v>
      </c>
    </row>
    <row r="50" spans="1:12" ht="15.75" thickBot="1" x14ac:dyDescent="0.25">
      <c r="A50" s="909"/>
      <c r="B50" s="917"/>
      <c r="C50" s="921"/>
      <c r="D50" s="5"/>
      <c r="E50" s="5"/>
      <c r="F50" s="240"/>
      <c r="G50" s="5" t="s">
        <v>418</v>
      </c>
      <c r="H50" s="922">
        <f>SUM(H23:H28)+SUM(H34:H36)+SUM(H43:H45)+H49</f>
        <v>0</v>
      </c>
      <c r="I50" s="891"/>
      <c r="J50" s="922">
        <f>SUM(J23:J28)+SUM(J34:J36)+SUM(J43:J45)+J49</f>
        <v>0</v>
      </c>
      <c r="K50" s="858"/>
      <c r="L50" s="888"/>
    </row>
    <row r="51" spans="1:12" x14ac:dyDescent="0.2">
      <c r="A51" s="909"/>
      <c r="B51" s="921"/>
      <c r="C51" s="921"/>
      <c r="D51" s="921"/>
      <c r="E51" s="858"/>
      <c r="F51" s="858"/>
      <c r="G51" s="858"/>
      <c r="H51" s="858"/>
      <c r="I51" s="858"/>
      <c r="J51" s="858"/>
      <c r="K51" s="858"/>
      <c r="L51" s="893"/>
    </row>
    <row r="52" spans="1:12" x14ac:dyDescent="0.2">
      <c r="A52" s="909"/>
      <c r="B52" s="923"/>
      <c r="C52" s="923"/>
      <c r="D52" s="923"/>
      <c r="E52" s="924"/>
      <c r="F52" s="925"/>
      <c r="G52" s="925"/>
      <c r="H52" s="925"/>
      <c r="I52" s="925"/>
      <c r="J52" s="925"/>
      <c r="K52" s="925"/>
      <c r="L52" s="884"/>
    </row>
    <row r="53" spans="1:12" x14ac:dyDescent="0.2">
      <c r="A53" s="909"/>
      <c r="B53" s="883"/>
      <c r="C53" s="883"/>
      <c r="D53" s="883"/>
      <c r="E53" s="926" t="s">
        <v>419</v>
      </c>
      <c r="F53" s="858"/>
      <c r="G53" s="858"/>
      <c r="H53" s="858"/>
      <c r="I53" s="858"/>
      <c r="J53" s="858"/>
      <c r="K53" s="858"/>
      <c r="L53" s="927">
        <f>SUM(L18:L47)</f>
        <v>0</v>
      </c>
    </row>
    <row r="54" spans="1:12" x14ac:dyDescent="0.2">
      <c r="A54" s="909"/>
      <c r="B54" s="883"/>
      <c r="C54" s="883"/>
      <c r="D54" s="883"/>
      <c r="E54" s="926" t="s">
        <v>420</v>
      </c>
      <c r="F54" s="928">
        <v>0.14000000000000001</v>
      </c>
      <c r="G54" s="858" t="s">
        <v>421</v>
      </c>
      <c r="H54" s="929">
        <f>L53</f>
        <v>0</v>
      </c>
      <c r="I54" s="858"/>
      <c r="J54" s="858"/>
      <c r="K54" s="858"/>
      <c r="L54" s="893">
        <f>F54*L53</f>
        <v>0</v>
      </c>
    </row>
    <row r="55" spans="1:12" ht="15.75" thickBot="1" x14ac:dyDescent="0.25">
      <c r="A55" s="909"/>
      <c r="B55" s="883"/>
      <c r="C55" s="883"/>
      <c r="D55" s="883"/>
      <c r="E55" s="906" t="s">
        <v>422</v>
      </c>
      <c r="F55" s="858"/>
      <c r="G55" s="858"/>
      <c r="H55" s="858"/>
      <c r="I55" s="858"/>
      <c r="J55" s="858"/>
      <c r="K55" s="858"/>
      <c r="L55" s="930">
        <f>L49</f>
        <v>0</v>
      </c>
    </row>
    <row r="56" spans="1:12" ht="15.75" thickBot="1" x14ac:dyDescent="0.25">
      <c r="A56" s="909"/>
      <c r="B56" s="931"/>
      <c r="C56" s="931"/>
      <c r="D56" s="931"/>
      <c r="E56" s="1526" t="s">
        <v>423</v>
      </c>
      <c r="F56" s="1527"/>
      <c r="G56" s="1527"/>
      <c r="H56" s="1527"/>
      <c r="I56" s="886"/>
      <c r="J56" s="886"/>
      <c r="K56" s="886"/>
      <c r="L56" s="932">
        <f>L53+L54+L55</f>
        <v>0</v>
      </c>
    </row>
    <row r="57" spans="1:12" ht="15.75" thickBot="1" x14ac:dyDescent="0.25">
      <c r="A57" s="933"/>
      <c r="B57" s="934" t="s">
        <v>424</v>
      </c>
      <c r="C57" s="935"/>
      <c r="D57" s="935"/>
      <c r="E57" s="935"/>
      <c r="F57" s="935"/>
      <c r="G57" s="935"/>
      <c r="H57" s="935"/>
      <c r="I57" s="935"/>
      <c r="J57" s="935"/>
      <c r="K57" s="935"/>
      <c r="L57" s="936"/>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K99"/>
  <sheetViews>
    <sheetView tabSelected="1" zoomScale="65" zoomScaleNormal="65" zoomScaleSheetLayoutView="70" workbookViewId="0">
      <selection activeCell="D6" sqref="D6"/>
    </sheetView>
  </sheetViews>
  <sheetFormatPr defaultRowHeight="15" x14ac:dyDescent="0.2"/>
  <cols>
    <col min="1" max="1" width="16.33203125" customWidth="1"/>
    <col min="2" max="2" width="6.21875" customWidth="1"/>
    <col min="3" max="3" width="14.5546875" customWidth="1"/>
    <col min="4" max="4" width="32.21875" customWidth="1"/>
    <col min="5" max="5" width="19.77734375" customWidth="1"/>
    <col min="6" max="6" width="20.5546875" customWidth="1"/>
    <col min="7" max="7" width="19.21875" customWidth="1"/>
    <col min="8" max="8" width="18" customWidth="1"/>
    <col min="9" max="9" width="11.88671875" customWidth="1"/>
    <col min="10" max="10" width="18.44140625" customWidth="1"/>
    <col min="11" max="11" width="26.44140625" customWidth="1"/>
  </cols>
  <sheetData>
    <row r="1" spans="1:11" ht="66" customHeight="1" thickTop="1" thickBot="1" x14ac:dyDescent="0.25">
      <c r="A1" s="1260" t="s">
        <v>368</v>
      </c>
      <c r="B1" s="1261"/>
      <c r="C1" s="1261"/>
      <c r="D1" s="1261"/>
      <c r="E1" s="1261"/>
      <c r="F1" s="1261"/>
      <c r="G1" s="1261"/>
      <c r="H1" s="1262"/>
    </row>
    <row r="2" spans="1:11" ht="77.25" customHeight="1" thickTop="1" thickBot="1" x14ac:dyDescent="0.25">
      <c r="A2" s="620"/>
      <c r="B2" s="47"/>
      <c r="C2" s="47"/>
      <c r="D2" s="621"/>
      <c r="E2" s="1265" t="str">
        <f>CONCATENATE("FEE FOR ",B7,"S")</f>
        <v>FEE FOR CIVIL ENGINEERING SERVICES</v>
      </c>
      <c r="F2" s="1266"/>
      <c r="G2" s="1266"/>
      <c r="H2" s="621"/>
    </row>
    <row r="3" spans="1:11" ht="62.25" customHeight="1" thickTop="1" thickBot="1" x14ac:dyDescent="0.25">
      <c r="A3" s="1267" t="s">
        <v>312</v>
      </c>
      <c r="B3" s="1268"/>
      <c r="C3" s="1268"/>
      <c r="D3" s="1268"/>
      <c r="E3" s="1269"/>
      <c r="F3" s="1270" t="s">
        <v>349</v>
      </c>
      <c r="G3" s="1271"/>
      <c r="H3" s="756" t="s">
        <v>369</v>
      </c>
    </row>
    <row r="4" spans="1:11" ht="16.5" thickTop="1" x14ac:dyDescent="0.2">
      <c r="A4" s="186"/>
      <c r="B4" s="187"/>
      <c r="C4" s="811" t="s">
        <v>193</v>
      </c>
      <c r="D4" s="293"/>
      <c r="E4" s="824" t="s">
        <v>194</v>
      </c>
      <c r="F4" s="1263"/>
      <c r="G4" s="1264"/>
      <c r="H4" s="51"/>
      <c r="I4" s="13"/>
      <c r="K4" s="13"/>
    </row>
    <row r="5" spans="1:11" ht="15.75" x14ac:dyDescent="0.2">
      <c r="A5" s="823" t="s">
        <v>144</v>
      </c>
      <c r="B5" s="188"/>
      <c r="C5" s="197" t="str">
        <f>IF(D5="","ERROR&gt;","")</f>
        <v>ERROR&gt;</v>
      </c>
      <c r="D5" s="294"/>
      <c r="E5" s="825" t="s">
        <v>195</v>
      </c>
      <c r="F5" s="297"/>
      <c r="G5" s="298"/>
      <c r="H5" s="757"/>
      <c r="I5" s="13"/>
      <c r="K5" s="13"/>
    </row>
    <row r="6" spans="1:11" ht="15.75" x14ac:dyDescent="0.2">
      <c r="A6" s="769" t="s">
        <v>196</v>
      </c>
      <c r="B6" s="188"/>
      <c r="C6" s="425" t="str">
        <f>IF(B7="civil engineering service","C","S")</f>
        <v>C</v>
      </c>
      <c r="D6" s="295"/>
      <c r="E6" s="825" t="s">
        <v>230</v>
      </c>
      <c r="F6" s="297"/>
      <c r="G6" s="193"/>
      <c r="H6" s="758"/>
      <c r="I6" s="13"/>
      <c r="K6" s="13"/>
    </row>
    <row r="7" spans="1:11" ht="18" x14ac:dyDescent="0.2">
      <c r="A7" s="769" t="s">
        <v>197</v>
      </c>
      <c r="B7" s="1285" t="s">
        <v>348</v>
      </c>
      <c r="C7" s="1286"/>
      <c r="D7" s="1287"/>
      <c r="E7" s="193" t="s">
        <v>137</v>
      </c>
      <c r="F7" s="193"/>
      <c r="G7" s="49"/>
      <c r="H7" s="758"/>
      <c r="I7" s="13"/>
      <c r="K7" s="13"/>
    </row>
    <row r="8" spans="1:11" x14ac:dyDescent="0.2">
      <c r="A8" s="170"/>
      <c r="B8" s="188"/>
      <c r="C8" s="771" t="s">
        <v>125</v>
      </c>
      <c r="D8" s="1291"/>
      <c r="E8" s="1292"/>
      <c r="F8" s="1292"/>
      <c r="G8" s="1292"/>
      <c r="H8" s="1293"/>
      <c r="I8" s="13"/>
      <c r="K8" s="13"/>
    </row>
    <row r="9" spans="1:11" ht="15.75" thickBot="1" x14ac:dyDescent="0.25">
      <c r="A9" s="822"/>
      <c r="B9" s="819"/>
      <c r="C9" s="820"/>
      <c r="D9" s="1294"/>
      <c r="E9" s="1295"/>
      <c r="F9" s="1295"/>
      <c r="G9" s="1295"/>
      <c r="H9" s="1296"/>
      <c r="I9" s="13"/>
      <c r="K9" s="13"/>
    </row>
    <row r="10" spans="1:11" ht="15.75" thickTop="1" x14ac:dyDescent="0.2">
      <c r="A10" s="821"/>
      <c r="B10" s="817"/>
      <c r="C10" s="818" t="s">
        <v>126</v>
      </c>
      <c r="D10" s="1302"/>
      <c r="E10" s="1303"/>
      <c r="F10" s="1303"/>
      <c r="G10" s="1304"/>
      <c r="H10" s="296"/>
      <c r="I10" s="13"/>
      <c r="K10" s="13"/>
    </row>
    <row r="11" spans="1:11" x14ac:dyDescent="0.2">
      <c r="A11" s="170"/>
      <c r="B11" s="188"/>
      <c r="C11" s="771" t="s">
        <v>198</v>
      </c>
      <c r="D11" s="1299"/>
      <c r="E11" s="1300"/>
      <c r="F11" s="1300"/>
      <c r="G11" s="1301"/>
      <c r="H11" s="296"/>
      <c r="I11" s="13"/>
      <c r="K11" s="13"/>
    </row>
    <row r="12" spans="1:11" x14ac:dyDescent="0.2">
      <c r="A12" s="170"/>
      <c r="B12" s="171"/>
      <c r="C12" s="771" t="s">
        <v>199</v>
      </c>
      <c r="D12" s="295"/>
      <c r="E12" s="384" t="s">
        <v>200</v>
      </c>
      <c r="F12" s="812"/>
      <c r="G12" s="825" t="s">
        <v>230</v>
      </c>
      <c r="H12" s="826"/>
      <c r="I12" s="13"/>
      <c r="K12" s="13"/>
    </row>
    <row r="13" spans="1:11" ht="15.75" x14ac:dyDescent="0.2">
      <c r="A13" s="170"/>
      <c r="B13" s="188"/>
      <c r="C13" s="771" t="s">
        <v>121</v>
      </c>
      <c r="D13" s="295"/>
      <c r="E13" s="299" t="str">
        <f>IF(D13="","&lt;--ERROR","")</f>
        <v>&lt;--ERROR</v>
      </c>
      <c r="F13" s="45"/>
      <c r="G13" s="45"/>
      <c r="H13" s="813"/>
      <c r="I13" s="13"/>
      <c r="K13" s="13"/>
    </row>
    <row r="14" spans="1:11" ht="15.75" x14ac:dyDescent="0.2">
      <c r="A14" s="769"/>
      <c r="B14" s="772"/>
      <c r="C14" s="771" t="s">
        <v>201</v>
      </c>
      <c r="D14" s="50"/>
      <c r="E14" s="299" t="str">
        <f>IF(D14="","&lt;--ERROR","")</f>
        <v>&lt;--ERROR</v>
      </c>
      <c r="F14" s="45"/>
      <c r="G14" s="45"/>
      <c r="H14" s="759"/>
      <c r="I14" s="13"/>
      <c r="K14" s="13"/>
    </row>
    <row r="15" spans="1:11" x14ac:dyDescent="0.2">
      <c r="A15" s="170"/>
      <c r="B15" s="189"/>
      <c r="C15" s="769" t="s">
        <v>35</v>
      </c>
      <c r="D15" s="206"/>
      <c r="E15" s="45"/>
      <c r="F15" s="45"/>
      <c r="G15" s="45"/>
      <c r="H15" s="759"/>
      <c r="I15" s="13"/>
      <c r="K15" s="13"/>
    </row>
    <row r="16" spans="1:11" x14ac:dyDescent="0.2">
      <c r="A16" s="170" t="s">
        <v>202</v>
      </c>
      <c r="B16" s="189"/>
      <c r="C16" s="426">
        <f>IF(D16=1998,1,IF(D16=2000,2,IF(D16=2002,3)))</f>
        <v>1</v>
      </c>
      <c r="D16" s="617">
        <v>1998</v>
      </c>
      <c r="E16" s="45"/>
      <c r="F16" s="45"/>
      <c r="G16" s="45"/>
      <c r="H16" s="759"/>
      <c r="I16" s="13"/>
      <c r="K16" s="13"/>
    </row>
    <row r="17" spans="1:11" x14ac:dyDescent="0.2">
      <c r="A17" s="619"/>
      <c r="B17" s="2"/>
      <c r="C17" s="773" t="s">
        <v>310</v>
      </c>
      <c r="D17" s="617" t="s">
        <v>311</v>
      </c>
      <c r="E17" s="173"/>
      <c r="F17" s="174"/>
      <c r="G17" s="174"/>
      <c r="H17" s="760"/>
      <c r="I17" s="13"/>
      <c r="K17" s="13"/>
    </row>
    <row r="18" spans="1:11" ht="21.75" customHeight="1" x14ac:dyDescent="0.2">
      <c r="A18" s="170" t="s">
        <v>135</v>
      </c>
      <c r="B18" s="189"/>
      <c r="C18" s="622">
        <f>IF(D18="PERCENTAGE BASED FEES",1,2)</f>
        <v>1</v>
      </c>
      <c r="D18" s="618" t="str">
        <f>IF(D17="Normal","PERCENTAGE BASED FEES","TIME BASED FEES")</f>
        <v>PERCENTAGE BASED FEES</v>
      </c>
      <c r="E18" s="1297" t="s">
        <v>36</v>
      </c>
      <c r="F18" s="1298"/>
      <c r="G18" s="807" t="str">
        <f>IF(C16=1,"Notice No. 19245 of 18 September 1998",IF(C16=2,"Notice No. 21907 of 2000 ",IF(C16=3," No. 23153 of 1 March 2002","")))</f>
        <v>Notice No. 19245 of 18 September 1998</v>
      </c>
      <c r="H18" s="802"/>
      <c r="I18" s="13"/>
      <c r="K18" s="13"/>
    </row>
    <row r="19" spans="1:11" x14ac:dyDescent="0.2">
      <c r="A19" s="190"/>
      <c r="B19" s="189"/>
      <c r="C19" s="770" t="s">
        <v>147</v>
      </c>
      <c r="D19" s="172"/>
      <c r="E19" s="45"/>
      <c r="F19" s="45"/>
      <c r="H19" s="761"/>
      <c r="I19" s="13"/>
      <c r="K19" s="13"/>
    </row>
    <row r="20" spans="1:11" ht="15.75" customHeight="1" x14ac:dyDescent="0.2">
      <c r="A20" s="170"/>
      <c r="B20" s="188"/>
      <c r="C20" s="771" t="s">
        <v>20</v>
      </c>
      <c r="D20" s="295"/>
      <c r="E20" s="1288"/>
      <c r="F20" s="1289"/>
      <c r="G20" s="1289"/>
      <c r="H20" s="51"/>
      <c r="I20" s="13"/>
      <c r="K20" s="13"/>
    </row>
    <row r="21" spans="1:11" ht="15.75" customHeight="1" x14ac:dyDescent="0.2">
      <c r="A21" s="170"/>
      <c r="B21" s="188"/>
      <c r="C21" s="771" t="s">
        <v>127</v>
      </c>
      <c r="D21" s="295"/>
      <c r="E21" s="1290"/>
      <c r="F21" s="1289"/>
      <c r="G21" s="1289"/>
      <c r="H21" s="51"/>
      <c r="I21" s="13"/>
      <c r="K21" s="13"/>
    </row>
    <row r="22" spans="1:11" x14ac:dyDescent="0.2">
      <c r="A22" s="170"/>
      <c r="B22" s="188"/>
      <c r="C22" s="771" t="s">
        <v>203</v>
      </c>
      <c r="D22" s="295"/>
      <c r="E22" s="45"/>
      <c r="F22" s="45"/>
      <c r="G22" s="48"/>
      <c r="H22" s="182"/>
      <c r="I22" s="13"/>
      <c r="K22" s="13"/>
    </row>
    <row r="23" spans="1:11" x14ac:dyDescent="0.2">
      <c r="A23" s="692"/>
      <c r="B23" s="693"/>
      <c r="C23" s="694" t="str">
        <f>IF(E23=1,"STAGE COMPLETED",IF(E23=5,"STAGE COMPLETED","STAGE"))</f>
        <v>STAGE</v>
      </c>
      <c r="D23" s="277" t="s">
        <v>350</v>
      </c>
      <c r="E23" s="690">
        <f>IF($D$23="PRELIMINARY DESIGN",1,IF($D$23="DESIGN &amp; TENDER",2,IF($D$23="WORKING DRAWING",3,IF($D$23="CONSTRUCTION",4,IF($D$23="COMPLETION",5)))))</f>
        <v>3</v>
      </c>
      <c r="F23" s="176"/>
      <c r="G23" s="48"/>
      <c r="H23" s="762"/>
      <c r="I23" s="13"/>
      <c r="K23" s="13"/>
    </row>
    <row r="24" spans="1:11" ht="16.5" x14ac:dyDescent="0.2">
      <c r="A24" s="663"/>
      <c r="B24" s="24"/>
      <c r="C24" s="691" t="s">
        <v>347</v>
      </c>
      <c r="D24" s="689">
        <v>1</v>
      </c>
      <c r="E24" s="175"/>
      <c r="F24" s="176"/>
      <c r="G24" s="48"/>
      <c r="H24" s="762"/>
      <c r="I24" s="13"/>
      <c r="K24" s="13"/>
    </row>
    <row r="25" spans="1:11" ht="15.75" thickBot="1" x14ac:dyDescent="0.25">
      <c r="A25" s="1209" t="s">
        <v>231</v>
      </c>
      <c r="B25" s="1210"/>
      <c r="C25" s="1211"/>
      <c r="D25" s="205" t="s">
        <v>232</v>
      </c>
      <c r="E25" s="278"/>
      <c r="F25" s="176"/>
      <c r="G25" s="48"/>
      <c r="H25" s="762"/>
      <c r="I25" s="13"/>
      <c r="K25" s="13"/>
    </row>
    <row r="26" spans="1:11" x14ac:dyDescent="0.2">
      <c r="A26" s="1272" t="s">
        <v>33</v>
      </c>
      <c r="B26" s="1273"/>
      <c r="C26" s="1273"/>
      <c r="D26" s="1274"/>
      <c r="E26" s="814" t="s">
        <v>232</v>
      </c>
      <c r="F26" s="48"/>
      <c r="G26" s="24"/>
      <c r="H26" s="763"/>
      <c r="I26" s="13"/>
      <c r="K26" s="13"/>
    </row>
    <row r="27" spans="1:11" x14ac:dyDescent="0.2">
      <c r="A27" s="1275" t="s">
        <v>163</v>
      </c>
      <c r="B27" s="1276"/>
      <c r="C27" s="1276"/>
      <c r="D27" s="1277"/>
      <c r="E27" s="815" t="s">
        <v>232</v>
      </c>
      <c r="F27" s="48"/>
      <c r="G27" s="775"/>
      <c r="H27" s="764"/>
      <c r="I27" s="13"/>
      <c r="K27" s="13"/>
    </row>
    <row r="28" spans="1:11" ht="15.75" thickBot="1" x14ac:dyDescent="0.25">
      <c r="A28" s="774"/>
      <c r="B28" s="176"/>
      <c r="C28" s="176"/>
      <c r="D28" s="774" t="s">
        <v>164</v>
      </c>
      <c r="E28" s="816" t="s">
        <v>232</v>
      </c>
      <c r="F28" s="48"/>
      <c r="G28" s="28"/>
      <c r="H28" s="764"/>
      <c r="I28" s="13"/>
      <c r="K28" s="13"/>
    </row>
    <row r="29" spans="1:11" ht="71.25" customHeight="1" thickTop="1" thickBot="1" x14ac:dyDescent="0.25">
      <c r="A29" s="1278" t="s">
        <v>210</v>
      </c>
      <c r="B29" s="1279"/>
      <c r="C29" s="1279"/>
      <c r="D29" s="1280"/>
      <c r="E29" s="828" t="s">
        <v>143</v>
      </c>
      <c r="F29" s="828" t="s">
        <v>156</v>
      </c>
      <c r="G29" s="21" t="s">
        <v>157</v>
      </c>
      <c r="H29" s="765" t="s">
        <v>158</v>
      </c>
      <c r="I29" s="13"/>
      <c r="K29" s="13"/>
    </row>
    <row r="30" spans="1:11" ht="22.5" customHeight="1" thickBot="1" x14ac:dyDescent="0.25">
      <c r="A30" s="1282" t="s">
        <v>242</v>
      </c>
      <c r="B30" s="1283"/>
      <c r="C30" s="1283"/>
      <c r="D30" s="1284"/>
      <c r="E30" s="829" t="s">
        <v>328</v>
      </c>
      <c r="F30" s="830">
        <f>IF(E23&lt;3,1,IF(E30="ESTIMATES ONLY",1,2))</f>
        <v>1</v>
      </c>
      <c r="G30" s="427"/>
      <c r="H30" s="427"/>
      <c r="I30" s="13"/>
      <c r="K30" s="13"/>
    </row>
    <row r="31" spans="1:11" ht="45" customHeight="1" thickTop="1" x14ac:dyDescent="0.2">
      <c r="A31" s="1225" t="s">
        <v>236</v>
      </c>
      <c r="B31" s="1226"/>
      <c r="C31" s="1226"/>
      <c r="D31" s="1281"/>
      <c r="E31" s="831"/>
      <c r="F31" s="831"/>
      <c r="G31" s="776"/>
      <c r="H31" s="777">
        <f>IF($E$23&lt;4,E31,IF($E$23=4,F31,IF($E$23=5,G31)))</f>
        <v>0</v>
      </c>
      <c r="I31" s="13"/>
      <c r="J31">
        <f>IF(G31&gt;I31,G31,I31)</f>
        <v>0</v>
      </c>
      <c r="K31" s="13"/>
    </row>
    <row r="32" spans="1:11" ht="45" customHeight="1" x14ac:dyDescent="0.2">
      <c r="A32" s="1249" t="s">
        <v>237</v>
      </c>
      <c r="B32" s="1250"/>
      <c r="C32" s="1250"/>
      <c r="D32" s="1251"/>
      <c r="E32" s="832"/>
      <c r="F32" s="832"/>
      <c r="G32" s="778"/>
      <c r="H32" s="779">
        <f>IF($E$23&lt;4,E32,IF($E$23=4,F32,IF($E$23=5,G32)))</f>
        <v>0</v>
      </c>
      <c r="I32" s="13"/>
    </row>
    <row r="33" spans="1:11" ht="45" customHeight="1" thickBot="1" x14ac:dyDescent="0.25">
      <c r="A33" s="1206" t="s">
        <v>249</v>
      </c>
      <c r="B33" s="1207"/>
      <c r="C33" s="1207"/>
      <c r="D33" s="1208"/>
      <c r="E33" s="833">
        <f>'WTW Input'!E14</f>
        <v>0</v>
      </c>
      <c r="F33" s="833">
        <f>'WTW Input'!F14</f>
        <v>0</v>
      </c>
      <c r="G33" s="780">
        <f>'WTW Input'!G14</f>
        <v>0</v>
      </c>
      <c r="H33" s="781">
        <f>IF($E$23&lt;4,E33,IF($E$23=4,F33,IF($E$23=5,G33)))</f>
        <v>0</v>
      </c>
      <c r="I33" s="13"/>
    </row>
    <row r="34" spans="1:11" ht="38.25" customHeight="1" thickBot="1" x14ac:dyDescent="0.25">
      <c r="A34" s="1200" t="s">
        <v>309</v>
      </c>
      <c r="B34" s="1201"/>
      <c r="C34" s="1201"/>
      <c r="D34" s="1202"/>
      <c r="E34" s="834">
        <f>SUM($E$31:$E$33)</f>
        <v>0</v>
      </c>
      <c r="F34" s="834">
        <f>SUM(F31:F33)</f>
        <v>0</v>
      </c>
      <c r="G34" s="782">
        <f>SUM(G31:G33)</f>
        <v>0</v>
      </c>
      <c r="H34" s="782">
        <f>SUM(H31:H33)</f>
        <v>0</v>
      </c>
      <c r="I34" s="236"/>
    </row>
    <row r="35" spans="1:11" ht="31.5" customHeight="1" thickBot="1" x14ac:dyDescent="0.25">
      <c r="A35" s="1255" t="str">
        <f>IF($E$23=5,IF(G34=H45,"","THE VALUE OF ( C) MUST BE THE SAME AS (D)"),"")</f>
        <v/>
      </c>
      <c r="B35" s="1256"/>
      <c r="C35" s="1256"/>
      <c r="D35" s="1256"/>
      <c r="E35" s="1257"/>
      <c r="F35" s="428" t="str">
        <f>IF($E$23=5,IF($H$45=$G$34,"","ERROR"),"")</f>
        <v/>
      </c>
      <c r="G35" s="428" t="str">
        <f>IF($E$23=5,IF($H$48=$G$36,"","ERROR"),"")</f>
        <v/>
      </c>
      <c r="H35" s="766"/>
    </row>
    <row r="36" spans="1:11" ht="39.75" customHeight="1" thickBot="1" x14ac:dyDescent="0.25">
      <c r="A36" s="1258" t="s">
        <v>247</v>
      </c>
      <c r="B36" s="1259"/>
      <c r="C36" s="1259"/>
      <c r="D36" s="1259"/>
      <c r="E36" s="839"/>
      <c r="F36" s="839"/>
      <c r="G36" s="840"/>
      <c r="H36" s="781">
        <f>IF($E$23&lt;4,E36,IF($E$23=4,F36,IF($E$23=5,G36)))</f>
        <v>0</v>
      </c>
      <c r="I36" s="13"/>
    </row>
    <row r="37" spans="1:11" ht="6.75" customHeight="1" thickTop="1" thickBot="1" x14ac:dyDescent="0.25">
      <c r="A37" s="1246"/>
      <c r="B37" s="1247"/>
      <c r="C37" s="1247"/>
      <c r="D37" s="1247"/>
      <c r="E37" s="1248"/>
      <c r="F37" s="835"/>
      <c r="G37" s="836"/>
      <c r="H37" s="767"/>
    </row>
    <row r="38" spans="1:11" ht="38.25" customHeight="1" x14ac:dyDescent="0.2">
      <c r="A38" s="1203" t="s">
        <v>307</v>
      </c>
      <c r="B38" s="1204"/>
      <c r="C38" s="1204"/>
      <c r="D38" s="1205"/>
      <c r="E38" s="837"/>
      <c r="F38" s="837"/>
      <c r="G38" s="783"/>
      <c r="H38" s="827">
        <f>IF($E$23&lt;4,E38,IF($E$23=4,F38,IF($E$23=5,G38)))</f>
        <v>0</v>
      </c>
      <c r="I38" s="13"/>
    </row>
    <row r="39" spans="1:11" ht="37.5" customHeight="1" thickBot="1" x14ac:dyDescent="0.25">
      <c r="A39" s="1252" t="s">
        <v>308</v>
      </c>
      <c r="B39" s="1253"/>
      <c r="C39" s="1253"/>
      <c r="D39" s="1254"/>
      <c r="E39" s="838"/>
      <c r="F39" s="838"/>
      <c r="G39" s="784"/>
      <c r="H39" s="781">
        <f>IF($E$23&lt;4,E39,IF($E$23=4,F39,IF($E$23=5,G39)))</f>
        <v>0</v>
      </c>
      <c r="I39" s="13"/>
    </row>
    <row r="40" spans="1:11" ht="25.5" customHeight="1" thickTop="1" thickBot="1" x14ac:dyDescent="0.25">
      <c r="A40" s="1244"/>
      <c r="B40" s="1245"/>
      <c r="C40" s="1245"/>
      <c r="D40" s="1245"/>
      <c r="E40" s="429"/>
      <c r="F40" s="431"/>
      <c r="G40" s="430"/>
      <c r="H40" s="768"/>
      <c r="I40" s="13"/>
    </row>
    <row r="41" spans="1:11" ht="53.25" customHeight="1" thickTop="1" thickBot="1" x14ac:dyDescent="0.25">
      <c r="A41" s="1215" t="s">
        <v>227</v>
      </c>
      <c r="B41" s="1216"/>
      <c r="C41" s="1216"/>
      <c r="D41" s="1216"/>
      <c r="E41" s="1217"/>
      <c r="F41" s="1218"/>
      <c r="G41" s="432" t="s">
        <v>159</v>
      </c>
      <c r="H41" s="229" t="s">
        <v>158</v>
      </c>
      <c r="I41" s="13"/>
      <c r="K41" s="13"/>
    </row>
    <row r="42" spans="1:11" ht="33.75" customHeight="1" thickTop="1" x14ac:dyDescent="0.2">
      <c r="A42" s="1219" t="s">
        <v>238</v>
      </c>
      <c r="B42" s="1220"/>
      <c r="C42" s="1220"/>
      <c r="D42" s="1220"/>
      <c r="E42" s="1221"/>
      <c r="F42" s="1221"/>
      <c r="G42" s="776"/>
      <c r="H42" s="785">
        <f>IF($E$23&gt;3,G42,0)</f>
        <v>0</v>
      </c>
    </row>
    <row r="43" spans="1:11" ht="36" customHeight="1" thickBot="1" x14ac:dyDescent="0.25">
      <c r="A43" s="1222" t="s">
        <v>239</v>
      </c>
      <c r="B43" s="1223"/>
      <c r="C43" s="1223"/>
      <c r="D43" s="1223"/>
      <c r="E43" s="1224"/>
      <c r="F43" s="1224"/>
      <c r="G43" s="778"/>
      <c r="H43" s="786">
        <f>IF($E$23&gt;3,G43,0)</f>
        <v>0</v>
      </c>
      <c r="I43" s="13"/>
    </row>
    <row r="44" spans="1:11" ht="34.5" customHeight="1" thickBot="1" x14ac:dyDescent="0.25">
      <c r="A44" s="1229" t="s">
        <v>250</v>
      </c>
      <c r="B44" s="1230"/>
      <c r="C44" s="1230"/>
      <c r="D44" s="1230"/>
      <c r="E44" s="1231"/>
      <c r="F44" s="1232"/>
      <c r="G44" s="787">
        <f>'WTW Input'!H20</f>
        <v>0</v>
      </c>
      <c r="H44" s="788">
        <f>IF($E$23&gt;3,G44,0)</f>
        <v>0</v>
      </c>
    </row>
    <row r="45" spans="1:11" ht="34.5" customHeight="1" thickBot="1" x14ac:dyDescent="0.25">
      <c r="A45" s="1240" t="s">
        <v>306</v>
      </c>
      <c r="B45" s="1241"/>
      <c r="C45" s="1241"/>
      <c r="D45" s="1241"/>
      <c r="E45" s="1242"/>
      <c r="F45" s="1243"/>
      <c r="G45" s="789">
        <f>SUM(G42:G44)</f>
        <v>0</v>
      </c>
      <c r="H45" s="790">
        <f>IF($E$23&gt;3,SUM(H42:H44),0)</f>
        <v>0</v>
      </c>
    </row>
    <row r="46" spans="1:11" ht="36" customHeight="1" thickTop="1" x14ac:dyDescent="0.2">
      <c r="A46" s="1225" t="s">
        <v>304</v>
      </c>
      <c r="B46" s="1226"/>
      <c r="C46" s="1226"/>
      <c r="D46" s="1226"/>
      <c r="E46" s="1227"/>
      <c r="F46" s="1228"/>
      <c r="G46" s="776"/>
      <c r="H46" s="785">
        <f>IF($E$23&gt;3,G46,0)</f>
        <v>0</v>
      </c>
    </row>
    <row r="47" spans="1:11" ht="36" customHeight="1" thickBot="1" x14ac:dyDescent="0.25">
      <c r="A47" s="1237" t="s">
        <v>305</v>
      </c>
      <c r="B47" s="1238"/>
      <c r="C47" s="1238"/>
      <c r="D47" s="1238"/>
      <c r="E47" s="1238"/>
      <c r="F47" s="1239"/>
      <c r="G47" s="791"/>
      <c r="H47" s="792">
        <f>IF($E$23&gt;3,G47,0)</f>
        <v>0</v>
      </c>
    </row>
    <row r="48" spans="1:11" ht="36" customHeight="1" thickBot="1" x14ac:dyDescent="0.25">
      <c r="A48" s="1233" t="s">
        <v>248</v>
      </c>
      <c r="B48" s="1234"/>
      <c r="C48" s="1234"/>
      <c r="D48" s="1234"/>
      <c r="E48" s="1235"/>
      <c r="F48" s="1236"/>
      <c r="G48" s="793"/>
      <c r="H48" s="794">
        <f>IF($E$23&gt;3,G48,0)</f>
        <v>0</v>
      </c>
    </row>
    <row r="49" spans="1:6" ht="18.75" customHeight="1" thickTop="1" x14ac:dyDescent="0.2">
      <c r="A49" s="240"/>
      <c r="B49" s="240"/>
      <c r="C49" s="240"/>
      <c r="D49" s="240"/>
      <c r="E49" s="240"/>
      <c r="F49" s="240"/>
    </row>
    <row r="50" spans="1:6" x14ac:dyDescent="0.2">
      <c r="A50" s="240"/>
      <c r="B50" s="240"/>
      <c r="C50" s="240"/>
      <c r="D50" s="240"/>
      <c r="E50" s="240"/>
      <c r="F50" s="240"/>
    </row>
    <row r="51" spans="1:6" x14ac:dyDescent="0.2">
      <c r="A51" s="240"/>
      <c r="B51" s="240"/>
      <c r="C51" s="240"/>
      <c r="D51" s="240"/>
      <c r="E51" s="240"/>
      <c r="F51" s="240"/>
    </row>
    <row r="52" spans="1:6" x14ac:dyDescent="0.2">
      <c r="A52" s="240"/>
      <c r="B52" s="240"/>
      <c r="C52" s="240"/>
      <c r="D52" s="240"/>
      <c r="E52" s="240"/>
      <c r="F52" s="240"/>
    </row>
    <row r="53" spans="1:6" x14ac:dyDescent="0.2">
      <c r="A53" s="240"/>
      <c r="B53" s="240"/>
      <c r="C53" s="240"/>
      <c r="D53" s="240"/>
      <c r="E53" s="240"/>
      <c r="F53" s="240"/>
    </row>
    <row r="54" spans="1:6" x14ac:dyDescent="0.2">
      <c r="A54" s="240"/>
      <c r="B54" s="240"/>
      <c r="C54" s="240"/>
      <c r="D54" s="240"/>
      <c r="E54" s="240"/>
      <c r="F54" s="240"/>
    </row>
    <row r="55" spans="1:6" x14ac:dyDescent="0.2">
      <c r="A55" s="240"/>
      <c r="B55" s="240"/>
      <c r="C55" s="240"/>
      <c r="D55" s="240"/>
      <c r="E55" s="240"/>
      <c r="F55" s="240"/>
    </row>
    <row r="56" spans="1:6" ht="25.5" customHeight="1" x14ac:dyDescent="0.2"/>
    <row r="59" spans="1:6" ht="18.75" customHeight="1" x14ac:dyDescent="0.2"/>
    <row r="60" spans="1:6" ht="18.75" customHeight="1" x14ac:dyDescent="0.2"/>
    <row r="61" spans="1:6" ht="18.75" customHeight="1" x14ac:dyDescent="0.2"/>
    <row r="62" spans="1:6" ht="18.75" customHeight="1" x14ac:dyDescent="0.2"/>
    <row r="63" spans="1:6" ht="18.75" customHeight="1" x14ac:dyDescent="0.2"/>
    <row r="64" spans="1:6" ht="18.75" customHeight="1" x14ac:dyDescent="0.2"/>
    <row r="65" ht="18.75" customHeight="1" x14ac:dyDescent="0.2"/>
    <row r="66" ht="18.75" customHeight="1" x14ac:dyDescent="0.2"/>
    <row r="98" spans="1:9" x14ac:dyDescent="0.2">
      <c r="A98" s="1"/>
      <c r="B98" s="1"/>
      <c r="C98" s="1"/>
      <c r="D98" s="1"/>
      <c r="E98" s="1"/>
      <c r="F98" s="1"/>
      <c r="G98" s="1"/>
      <c r="H98" s="1"/>
      <c r="I98" s="1"/>
    </row>
    <row r="99" spans="1:9" x14ac:dyDescent="0.2">
      <c r="A99" s="1212"/>
      <c r="B99" s="1213"/>
      <c r="C99" s="1213"/>
      <c r="D99" s="1213"/>
      <c r="E99" s="1213"/>
      <c r="F99" s="1213"/>
      <c r="G99" s="1213"/>
      <c r="H99" s="1213"/>
      <c r="I99" s="1214"/>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6">
    <mergeCell ref="D9:H9"/>
    <mergeCell ref="E18:F18"/>
    <mergeCell ref="D11:G11"/>
    <mergeCell ref="D10:G10"/>
    <mergeCell ref="A39:D39"/>
    <mergeCell ref="A35:E35"/>
    <mergeCell ref="A36:D36"/>
    <mergeCell ref="A1:H1"/>
    <mergeCell ref="F4:G4"/>
    <mergeCell ref="E2:G2"/>
    <mergeCell ref="A3:E3"/>
    <mergeCell ref="F3:G3"/>
    <mergeCell ref="A26:D26"/>
    <mergeCell ref="A27:D27"/>
    <mergeCell ref="A29:D29"/>
    <mergeCell ref="A31:D31"/>
    <mergeCell ref="A30:D30"/>
    <mergeCell ref="B7:D7"/>
    <mergeCell ref="E20:G21"/>
    <mergeCell ref="D8:H8"/>
    <mergeCell ref="A34:D34"/>
    <mergeCell ref="A38:D38"/>
    <mergeCell ref="A33:D33"/>
    <mergeCell ref="A25:C25"/>
    <mergeCell ref="A99:I99"/>
    <mergeCell ref="A41:F41"/>
    <mergeCell ref="A42:F42"/>
    <mergeCell ref="A43:F43"/>
    <mergeCell ref="A46:F46"/>
    <mergeCell ref="A44:F44"/>
    <mergeCell ref="A48:F48"/>
    <mergeCell ref="A47:F47"/>
    <mergeCell ref="A45:F45"/>
    <mergeCell ref="A40:D40"/>
    <mergeCell ref="A37:E37"/>
    <mergeCell ref="A32:D32"/>
  </mergeCells>
  <phoneticPr fontId="0" type="noConversion"/>
  <dataValidations count="6">
    <dataValidation type="list" allowBlank="1" showInputMessage="1" showErrorMessage="1" sqref="D23">
      <formula1>"PRELIMINARY DESIGN,DESIGN &amp; TENDER,WORKING DRAWING,CONSTRUCTION,COMPLETION"</formula1>
    </dataValidation>
    <dataValidation type="list" allowBlank="1" showInputMessage="1" showErrorMessage="1" sqref="D17">
      <formula1>"NORMAL,SPECIAL or REPORT ONLY"</formula1>
    </dataValidation>
    <dataValidation type="list" allowBlank="1" showInputMessage="1" showErrorMessage="1" sqref="E26:E28 D25">
      <formula1>"Y,N"</formula1>
    </dataValidation>
    <dataValidation type="list" allowBlank="1" showInputMessage="1" showErrorMessage="1" sqref="E30">
      <formula1>"ESTIMATES ONLY, TENDER VALUES"</formula1>
    </dataValidation>
    <dataValidation type="list" allowBlank="1" showInputMessage="1" showErrorMessage="1" sqref="B7">
      <formula1>"CIVIL ENGINEERING SERVICE, STRUCTURAL ENGINEERING SERVICE,CIVIL &amp; STRUCTURAL ENGINEERING SERVICE"</formula1>
    </dataValidation>
    <dataValidation type="list" allowBlank="1" showInputMessage="1" showErrorMessage="1" sqref="D16">
      <formula1>"1998,2000,2002"</formula1>
    </dataValidation>
  </dataValidations>
  <printOptions horizontalCentered="1"/>
  <pageMargins left="0.55118110236220474" right="0.55118110236220474" top="0.78740157480314965" bottom="0.78740157480314965" header="0.51181102362204722" footer="0.51181102362204722"/>
  <pageSetup paperSize="8" scale="70"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51"/>
  </sheetPr>
  <dimension ref="A1:Q108"/>
  <sheetViews>
    <sheetView zoomScale="75" zoomScaleNormal="65" zoomScaleSheetLayoutView="80" workbookViewId="0">
      <selection activeCell="M44" sqref="M44"/>
    </sheetView>
  </sheetViews>
  <sheetFormatPr defaultRowHeight="15" x14ac:dyDescent="0.2"/>
  <cols>
    <col min="1" max="1" width="13.33203125" customWidth="1"/>
    <col min="2" max="2" width="17.21875" customWidth="1"/>
    <col min="3" max="3" width="5.6640625" customWidth="1"/>
    <col min="4" max="4" width="5" customWidth="1"/>
    <col min="5" max="5" width="3.44140625" customWidth="1"/>
    <col min="6" max="6" width="2.44140625" customWidth="1"/>
    <col min="7" max="7" width="4.109375" customWidth="1"/>
    <col min="8" max="8" width="1.88671875" customWidth="1"/>
    <col min="9" max="9" width="4.33203125" customWidth="1"/>
    <col min="10" max="10" width="4" customWidth="1"/>
    <col min="11" max="11" width="12.21875" customWidth="1"/>
    <col min="12" max="12" width="3.21875" customWidth="1"/>
    <col min="13" max="13" width="13.88671875" customWidth="1"/>
    <col min="14" max="14" width="3.77734375" customWidth="1"/>
    <col min="15" max="15" width="16" customWidth="1"/>
    <col min="16" max="16" width="5.5546875" customWidth="1"/>
    <col min="17" max="17" width="18.77734375" customWidth="1"/>
  </cols>
  <sheetData>
    <row r="1" spans="1:17" ht="42.75" customHeight="1" thickTop="1" x14ac:dyDescent="0.2">
      <c r="A1" s="280"/>
      <c r="B1" s="3"/>
      <c r="C1" s="3"/>
      <c r="D1" s="1310" t="s">
        <v>136</v>
      </c>
      <c r="E1" s="1310"/>
      <c r="F1" s="1310"/>
      <c r="G1" s="1311"/>
      <c r="H1" s="1312"/>
      <c r="I1" s="1312"/>
      <c r="J1" s="3"/>
      <c r="K1" s="1313" t="s">
        <v>234</v>
      </c>
      <c r="L1" s="1314"/>
      <c r="M1" s="1314"/>
      <c r="N1" s="1315"/>
      <c r="O1" s="1316"/>
      <c r="P1" s="1316"/>
      <c r="Q1" s="1317"/>
    </row>
    <row r="2" spans="1:17" ht="37.5" customHeight="1" x14ac:dyDescent="0.2">
      <c r="A2" s="281"/>
      <c r="B2" s="2"/>
      <c r="C2" s="282"/>
      <c r="D2" s="1320" t="s">
        <v>313</v>
      </c>
      <c r="E2" s="1321"/>
      <c r="F2" s="1321"/>
      <c r="G2" s="1322"/>
      <c r="H2" s="1322"/>
      <c r="I2" s="1322"/>
      <c r="J2" s="282"/>
      <c r="K2" s="803"/>
      <c r="L2" s="804" t="str">
        <f>'Input Data'!F3</f>
        <v>ENGINEERING PROJECT</v>
      </c>
      <c r="M2" s="657"/>
      <c r="N2" s="657"/>
      <c r="O2" s="658"/>
      <c r="P2" s="658"/>
      <c r="Q2" s="659"/>
    </row>
    <row r="3" spans="1:17" ht="23.25" x14ac:dyDescent="0.2">
      <c r="A3" s="301"/>
      <c r="B3" s="193"/>
      <c r="C3" s="1318" t="s">
        <v>151</v>
      </c>
      <c r="D3" s="1319"/>
      <c r="E3" s="1319"/>
      <c r="F3" s="1319"/>
      <c r="G3" s="1319"/>
      <c r="H3" s="1319"/>
      <c r="I3" s="1319"/>
      <c r="J3" s="1319"/>
      <c r="K3" s="2"/>
      <c r="L3" s="2"/>
      <c r="M3" s="2"/>
      <c r="N3" s="2"/>
      <c r="O3" s="2"/>
      <c r="P3" s="2"/>
      <c r="Q3" s="630" t="str">
        <f>'Input Data'!H3</f>
        <v>Version 3.1  2012-10</v>
      </c>
    </row>
    <row r="4" spans="1:17" x14ac:dyDescent="0.2">
      <c r="A4" s="184"/>
      <c r="B4" s="193"/>
      <c r="C4" s="193"/>
      <c r="D4" s="193"/>
      <c r="E4" s="276"/>
      <c r="F4" s="276"/>
      <c r="G4" s="276"/>
      <c r="H4" s="276"/>
      <c r="I4" s="276"/>
      <c r="J4" s="276"/>
      <c r="K4" s="276"/>
      <c r="L4" s="193"/>
      <c r="M4" s="233"/>
      <c r="N4" s="56"/>
      <c r="O4" s="193"/>
      <c r="P4" s="55"/>
      <c r="Q4" s="67"/>
    </row>
    <row r="5" spans="1:17" x14ac:dyDescent="0.2">
      <c r="A5" s="57" t="s">
        <v>21</v>
      </c>
      <c r="B5" s="1361">
        <f>'Input Data'!$D$8</f>
        <v>0</v>
      </c>
      <c r="C5" s="1362"/>
      <c r="D5" s="1362"/>
      <c r="E5" s="1362"/>
      <c r="F5" s="1362"/>
      <c r="G5" s="1362"/>
      <c r="H5" s="1362"/>
      <c r="I5" s="1362"/>
      <c r="J5" s="1362"/>
      <c r="K5" s="1362"/>
      <c r="L5" s="1362"/>
      <c r="M5" s="1362"/>
      <c r="N5" s="58"/>
      <c r="O5" s="58"/>
      <c r="P5" s="45"/>
      <c r="Q5" s="51"/>
    </row>
    <row r="6" spans="1:17" x14ac:dyDescent="0.2">
      <c r="A6" s="44"/>
      <c r="B6" s="1361">
        <f>'Input Data'!$D$9</f>
        <v>0</v>
      </c>
      <c r="C6" s="1362"/>
      <c r="D6" s="1362"/>
      <c r="E6" s="1362"/>
      <c r="F6" s="1362"/>
      <c r="G6" s="1362"/>
      <c r="H6" s="1362"/>
      <c r="I6" s="1362"/>
      <c r="J6" s="1362"/>
      <c r="K6" s="1362"/>
      <c r="L6" s="1362"/>
      <c r="M6" s="1362"/>
      <c r="N6" s="58"/>
      <c r="O6" s="58"/>
      <c r="P6" s="45"/>
      <c r="Q6" s="51"/>
    </row>
    <row r="7" spans="1:17" x14ac:dyDescent="0.2">
      <c r="A7" s="57" t="s">
        <v>22</v>
      </c>
      <c r="B7" s="1362">
        <f>'Input Data'!$D$10</f>
        <v>0</v>
      </c>
      <c r="C7" s="1362"/>
      <c r="D7" s="1362"/>
      <c r="E7" s="1362"/>
      <c r="F7" s="1362"/>
      <c r="G7" s="1362"/>
      <c r="H7" s="1362"/>
      <c r="I7" s="1362"/>
      <c r="J7" s="1362"/>
      <c r="K7" s="1362"/>
      <c r="L7" s="1362"/>
      <c r="M7" s="1362"/>
      <c r="N7" s="58"/>
      <c r="O7" s="58"/>
      <c r="P7" s="45"/>
      <c r="Q7" s="51"/>
    </row>
    <row r="8" spans="1:17" ht="28.5" customHeight="1" thickBot="1" x14ac:dyDescent="0.25">
      <c r="A8" s="59" t="s">
        <v>19</v>
      </c>
      <c r="B8" s="1363">
        <f>'Input Data'!$D$11</f>
        <v>0</v>
      </c>
      <c r="C8" s="1364"/>
      <c r="D8" s="1364"/>
      <c r="E8" s="1364"/>
      <c r="F8" s="1364"/>
      <c r="G8" s="1364"/>
      <c r="H8" s="1364"/>
      <c r="I8" s="1364"/>
      <c r="J8" s="1364"/>
      <c r="K8" s="1364"/>
      <c r="L8" s="181" t="s">
        <v>205</v>
      </c>
      <c r="M8" s="215">
        <f>'Input Data'!D12</f>
        <v>0</v>
      </c>
      <c r="N8" s="216" t="s">
        <v>206</v>
      </c>
      <c r="O8" s="196">
        <f>'Input Data'!F12</f>
        <v>0</v>
      </c>
      <c r="P8" s="46"/>
      <c r="Q8" s="61"/>
    </row>
    <row r="9" spans="1:17" ht="15.75" thickTop="1" x14ac:dyDescent="0.2">
      <c r="A9" s="1379" t="s">
        <v>204</v>
      </c>
      <c r="B9" s="1380"/>
      <c r="C9" s="193"/>
      <c r="D9" s="1381">
        <f>'Input Data'!F4</f>
        <v>0</v>
      </c>
      <c r="E9" s="1381"/>
      <c r="F9" s="1381"/>
      <c r="G9" s="1381"/>
      <c r="H9" s="1381"/>
      <c r="I9" s="1381"/>
      <c r="J9" s="177" t="s">
        <v>205</v>
      </c>
      <c r="K9" s="660">
        <f>'Input Data'!F5</f>
        <v>0</v>
      </c>
      <c r="L9" s="183" t="s">
        <v>207</v>
      </c>
      <c r="M9" s="144"/>
      <c r="N9" s="193"/>
      <c r="O9" s="1370">
        <f>'Input Data'!D4</f>
        <v>0</v>
      </c>
      <c r="P9" s="1371"/>
      <c r="Q9" s="1372"/>
    </row>
    <row r="10" spans="1:17" ht="15.75" x14ac:dyDescent="0.2">
      <c r="A10" s="57" t="s">
        <v>121</v>
      </c>
      <c r="B10" s="45"/>
      <c r="C10" s="63"/>
      <c r="D10" s="1335">
        <f>'Input Data'!D13</f>
        <v>0</v>
      </c>
      <c r="E10" s="1336"/>
      <c r="F10" s="1336"/>
      <c r="G10" s="1336"/>
      <c r="H10" s="1336"/>
      <c r="I10" s="1336"/>
      <c r="J10" s="222" t="s">
        <v>233</v>
      </c>
      <c r="K10" s="275">
        <f>'Input Data'!F6</f>
        <v>0</v>
      </c>
      <c r="L10" s="183" t="s">
        <v>208</v>
      </c>
      <c r="M10" s="144"/>
      <c r="N10" s="193"/>
      <c r="O10" s="852">
        <f>'Input Data'!$D$5</f>
        <v>0</v>
      </c>
      <c r="P10" s="193"/>
      <c r="Q10" s="64"/>
    </row>
    <row r="11" spans="1:17" x14ac:dyDescent="0.2">
      <c r="A11" s="178" t="s">
        <v>201</v>
      </c>
      <c r="B11" s="193"/>
      <c r="C11" s="193"/>
      <c r="D11" s="1348">
        <f>'Input Data'!D14</f>
        <v>0</v>
      </c>
      <c r="E11" s="1349"/>
      <c r="F11" s="1349"/>
      <c r="G11" s="1349"/>
      <c r="H11" s="1349"/>
      <c r="I11" s="1349"/>
      <c r="J11" s="1349"/>
      <c r="K11" s="63"/>
      <c r="M11" s="45"/>
      <c r="N11" s="144" t="s">
        <v>20</v>
      </c>
      <c r="O11" s="853">
        <f>'Input Data'!$D$20</f>
        <v>0</v>
      </c>
      <c r="Q11" s="64"/>
    </row>
    <row r="12" spans="1:17" x14ac:dyDescent="0.2">
      <c r="A12" s="57" t="s">
        <v>127</v>
      </c>
      <c r="B12" s="45"/>
      <c r="C12" s="63"/>
      <c r="D12" s="1382">
        <f>'Input Data'!$D$21</f>
        <v>0</v>
      </c>
      <c r="E12" s="1382"/>
      <c r="F12" s="1382"/>
      <c r="G12" s="1382"/>
      <c r="H12" s="1382"/>
      <c r="I12" s="1383"/>
      <c r="J12" s="1384"/>
      <c r="K12" s="63"/>
      <c r="L12" s="179" t="s">
        <v>128</v>
      </c>
      <c r="M12" s="193"/>
      <c r="N12" s="193"/>
      <c r="O12" s="65" t="str">
        <f>'Input Data'!D23</f>
        <v>WORKING DRAWING</v>
      </c>
      <c r="P12" s="218"/>
      <c r="Q12" s="64"/>
    </row>
    <row r="13" spans="1:17" ht="15.75" x14ac:dyDescent="0.2">
      <c r="A13" s="57" t="s">
        <v>35</v>
      </c>
      <c r="B13" s="45"/>
      <c r="C13" s="63"/>
      <c r="D13" s="1346">
        <f>'Input Data'!$D$15</f>
        <v>0</v>
      </c>
      <c r="E13" s="1346"/>
      <c r="F13" s="1346"/>
      <c r="G13" s="1346"/>
      <c r="H13" s="1346"/>
      <c r="I13" s="1346"/>
      <c r="J13" s="1347"/>
      <c r="K13" s="193"/>
      <c r="L13" s="180" t="s">
        <v>148</v>
      </c>
      <c r="M13" s="58"/>
      <c r="N13" s="193"/>
      <c r="O13" s="1376">
        <f>'Input Data'!D19</f>
        <v>0</v>
      </c>
      <c r="P13" s="1326"/>
      <c r="Q13" s="194"/>
    </row>
    <row r="14" spans="1:17" x14ac:dyDescent="0.2">
      <c r="A14" s="57" t="s">
        <v>36</v>
      </c>
      <c r="B14" s="45"/>
      <c r="C14" s="193"/>
      <c r="D14" s="1350">
        <f>'Input Data'!D16</f>
        <v>1998</v>
      </c>
      <c r="E14" s="1351"/>
      <c r="F14" s="1351"/>
      <c r="G14" s="1351"/>
      <c r="H14" s="1351"/>
      <c r="I14" s="1351"/>
      <c r="J14" s="1351"/>
      <c r="K14" s="139"/>
      <c r="L14" s="62" t="s">
        <v>23</v>
      </c>
      <c r="M14" s="45"/>
      <c r="N14" s="55"/>
      <c r="O14" s="66">
        <f>'Input Data'!$D$22</f>
        <v>0</v>
      </c>
      <c r="P14" s="55"/>
      <c r="Q14" s="67"/>
    </row>
    <row r="15" spans="1:17" ht="16.5" thickBot="1" x14ac:dyDescent="0.25">
      <c r="A15" s="59" t="s">
        <v>134</v>
      </c>
      <c r="B15" s="46"/>
      <c r="C15" s="193"/>
      <c r="D15" s="68" t="str">
        <f>"ENGINEERING PROJECT"</f>
        <v>ENGINEERING PROJECT</v>
      </c>
      <c r="E15" s="60"/>
      <c r="F15" s="60"/>
      <c r="G15" s="60"/>
      <c r="H15" s="60"/>
      <c r="I15" s="69"/>
      <c r="J15" s="69"/>
      <c r="K15" s="60"/>
      <c r="L15" s="70" t="s">
        <v>129</v>
      </c>
      <c r="M15" s="46"/>
      <c r="N15" s="71"/>
      <c r="O15" s="72">
        <f>'Input Data'!D6</f>
        <v>0</v>
      </c>
      <c r="P15" s="73"/>
      <c r="Q15" s="74"/>
    </row>
    <row r="16" spans="1:17" ht="24.75" customHeight="1" thickTop="1" x14ac:dyDescent="0.2">
      <c r="A16" s="1377" t="s">
        <v>282</v>
      </c>
      <c r="B16" s="1378"/>
      <c r="C16" s="1378"/>
      <c r="D16" s="1378"/>
      <c r="E16" s="1378"/>
      <c r="F16" s="1378"/>
      <c r="G16" s="1378"/>
      <c r="H16" s="1378"/>
      <c r="I16" s="1378"/>
      <c r="J16" s="1339">
        <f>IF('Input Data'!$F$30=1,80%*'Input Data'!$H$38,'Input Data'!$H$38)</f>
        <v>0</v>
      </c>
      <c r="K16" s="1340"/>
      <c r="L16" s="1373" t="s">
        <v>145</v>
      </c>
      <c r="M16" s="1374"/>
      <c r="N16" s="1374"/>
      <c r="O16" s="1374"/>
      <c r="P16" s="1375"/>
      <c r="Q16" s="715">
        <f>IF('Input Data'!$F$30=1,80%*'Input Data'!$H$34,'Input Data'!$H$34)</f>
        <v>0</v>
      </c>
    </row>
    <row r="17" spans="1:17" ht="23.25" customHeight="1" thickBot="1" x14ac:dyDescent="0.25">
      <c r="A17" s="1337" t="s">
        <v>283</v>
      </c>
      <c r="B17" s="1338"/>
      <c r="C17" s="1338"/>
      <c r="D17" s="1338"/>
      <c r="E17" s="1338"/>
      <c r="F17" s="1338"/>
      <c r="G17" s="1338"/>
      <c r="H17" s="1338"/>
      <c r="I17" s="1338"/>
      <c r="J17" s="1341">
        <f>IF('Input Data'!$F$30=1,80%*'Input Data'!$H$39,'Input Data'!$H$39)</f>
        <v>0</v>
      </c>
      <c r="K17" s="1342"/>
      <c r="L17" s="1332" t="s">
        <v>146</v>
      </c>
      <c r="M17" s="1333"/>
      <c r="N17" s="1333"/>
      <c r="O17" s="1333"/>
      <c r="P17" s="1334"/>
      <c r="Q17" s="716">
        <f>IF('Input Data'!E26="y",IF('Input Data'!$F$30=1,80%*'Input Data'!$H$36,'Input Data'!$H$36),0)</f>
        <v>0</v>
      </c>
    </row>
    <row r="18" spans="1:17" ht="18.75" thickTop="1" x14ac:dyDescent="0.2">
      <c r="A18" s="75" t="s">
        <v>160</v>
      </c>
      <c r="B18" s="76"/>
      <c r="C18" s="76"/>
      <c r="D18" s="76"/>
      <c r="E18" s="76"/>
      <c r="F18" s="76"/>
      <c r="G18" s="76"/>
      <c r="H18" s="76"/>
      <c r="I18" s="76"/>
      <c r="J18" s="76"/>
      <c r="K18" s="76"/>
      <c r="L18" s="76"/>
      <c r="M18" s="76"/>
      <c r="N18" s="76"/>
      <c r="O18" s="76"/>
      <c r="P18" s="76"/>
      <c r="Q18" s="707"/>
    </row>
    <row r="19" spans="1:17" ht="18" x14ac:dyDescent="0.2">
      <c r="A19" s="22" t="s">
        <v>299</v>
      </c>
      <c r="B19" s="23"/>
      <c r="C19" s="24"/>
      <c r="D19" s="25"/>
      <c r="E19" s="25"/>
      <c r="F19" s="25"/>
      <c r="G19" s="25"/>
      <c r="H19" s="25"/>
      <c r="I19" s="26"/>
      <c r="J19" s="27"/>
      <c r="K19" s="628">
        <f>IF('Input Data'!$C$16=1,VLOOKUP($Q$16,Scale_1998EN,3),IF('Input Data'!$C$16=2,VLOOKUP($Q$16,Scale_2000EN,3),IF('Input Data'!$C$16=3,VLOOKUP($Q$16,Scale_2002EN,3))))</f>
        <v>1749</v>
      </c>
      <c r="L19" s="29" t="s">
        <v>130</v>
      </c>
      <c r="M19" s="30">
        <f>IF('Input Data'!$C$16=1,VLOOKUP($Q$16,Scale_1998EN,4),IF('Input Data'!$C$16=2,VLOOKUP($Q$16,Scale_2000EN,4),IF('Input Data'!$C$16=3,VLOOKUP($Q$16,Scale_2002EN,4))))</f>
        <v>0.105</v>
      </c>
      <c r="N19" s="31" t="s">
        <v>1</v>
      </c>
      <c r="O19" s="32">
        <f>$Q$16</f>
        <v>0</v>
      </c>
      <c r="P19" s="33" t="s">
        <v>3</v>
      </c>
      <c r="Q19" s="717">
        <f>(K19+M19*O19)</f>
        <v>1749</v>
      </c>
    </row>
    <row r="20" spans="1:17" ht="8.25" customHeight="1" x14ac:dyDescent="0.2">
      <c r="A20" s="184"/>
      <c r="B20" s="23"/>
      <c r="C20" s="24"/>
      <c r="D20" s="34"/>
      <c r="E20" s="34"/>
      <c r="F20" s="34"/>
      <c r="G20" s="34"/>
      <c r="H20" s="34"/>
      <c r="I20" s="24"/>
      <c r="J20" s="24"/>
      <c r="K20" s="35"/>
      <c r="L20" s="36"/>
      <c r="M20" s="37"/>
      <c r="N20" s="31"/>
      <c r="O20" s="28"/>
      <c r="P20" s="28"/>
      <c r="Q20" s="711"/>
    </row>
    <row r="21" spans="1:17" ht="29.25" customHeight="1" x14ac:dyDescent="0.2">
      <c r="A21" s="1323" t="s">
        <v>300</v>
      </c>
      <c r="B21" s="1324"/>
      <c r="C21" s="1324"/>
      <c r="D21" s="1324"/>
      <c r="E21" s="219"/>
      <c r="F21" s="219"/>
      <c r="G21" s="219"/>
      <c r="H21" s="219"/>
      <c r="I21" s="38"/>
      <c r="J21" s="39"/>
      <c r="K21" s="28">
        <f>IF('Input Data'!$H$38&gt;0,(IF('Input Data'!$C$16=1,VLOOKUP($J$16,Scale_1998ERC,3),IF('Input Data'!$C$16=2,VLOOKUP($J$16,Scale_2000ERC,3),IF('Input Data'!$C$16=3,VLOOKUP($J$16,Scale_2002ERC,3),0)))),0)</f>
        <v>0</v>
      </c>
      <c r="L21" s="40" t="s">
        <v>130</v>
      </c>
      <c r="M21" s="627">
        <f>IF('Input Data'!$H$38&gt;0,(IF('Input Data'!$C$16=1,VLOOKUP($J$16,Scale_1998ERC,4),IF('Input Data'!$C$16=2,VLOOKUP($J$16,Scale_2000ERC,4),IF('Input Data'!$C$16=3,VLOOKUP($J$16,Scale_2002ERC,4))))),0)</f>
        <v>0</v>
      </c>
      <c r="N21" s="31" t="s">
        <v>27</v>
      </c>
      <c r="O21" s="32">
        <f>$J$16</f>
        <v>0</v>
      </c>
      <c r="P21" s="33" t="s">
        <v>3</v>
      </c>
      <c r="Q21" s="717">
        <f>(K21+M21*O21)</f>
        <v>0</v>
      </c>
    </row>
    <row r="22" spans="1:17" ht="15" customHeight="1" x14ac:dyDescent="0.2">
      <c r="A22" s="17"/>
      <c r="B22" s="219"/>
      <c r="C22" s="219"/>
      <c r="D22" s="219"/>
      <c r="E22" s="219"/>
      <c r="F22" s="219"/>
      <c r="G22" s="219"/>
      <c r="H22" s="219"/>
      <c r="I22" s="38"/>
      <c r="J22" s="39"/>
      <c r="K22" s="28"/>
      <c r="L22" s="40"/>
      <c r="M22" s="30"/>
      <c r="N22" s="31"/>
      <c r="O22" s="32"/>
      <c r="P22" s="33"/>
      <c r="Q22" s="717"/>
    </row>
    <row r="23" spans="1:17" ht="25.5" customHeight="1" x14ac:dyDescent="0.2">
      <c r="A23" s="41" t="s">
        <v>301</v>
      </c>
      <c r="B23" s="219"/>
      <c r="C23" s="219"/>
      <c r="D23" s="219"/>
      <c r="E23" s="219"/>
      <c r="F23" s="219"/>
      <c r="G23" s="219"/>
      <c r="H23" s="219"/>
      <c r="I23" s="38"/>
      <c r="J23" s="39"/>
      <c r="K23" s="28">
        <f>IF('Input Data'!$H$38&gt;0,(IF('Input Data'!$C$16=1,VLOOKUP($J$17,Scale_1998EST,3),IF('Input Data'!$C$16=2,VLOOKUP($J$17,Scale_2000EST,3),IF('Input Data'!$C$16=3,VLOOKUP($J$17,Scale_2002EST,3))))),0)</f>
        <v>0</v>
      </c>
      <c r="L23" s="40" t="s">
        <v>130</v>
      </c>
      <c r="M23" s="627">
        <f>IF('Input Data'!$H$38&gt;0,(IF('Input Data'!$C$16=1,VLOOKUP($J$17,Scale_1998EST,4),IF('Input Data'!$C$16=2,VLOOKUP($J$17,Scale_2000EST,4),IF('Input Data'!$C$16=3,VLOOKUP($J$17,Scale_2002EST,4))))),0)</f>
        <v>0</v>
      </c>
      <c r="N23" s="31" t="s">
        <v>27</v>
      </c>
      <c r="O23" s="32">
        <f>$J$17</f>
        <v>0</v>
      </c>
      <c r="P23" s="33" t="s">
        <v>3</v>
      </c>
      <c r="Q23" s="717">
        <f>K23+M23*O23</f>
        <v>0</v>
      </c>
    </row>
    <row r="24" spans="1:17" ht="15" customHeight="1" x14ac:dyDescent="0.2">
      <c r="A24" s="17"/>
      <c r="B24" s="219"/>
      <c r="C24" s="219"/>
      <c r="D24" s="219"/>
      <c r="E24" s="219"/>
      <c r="F24" s="219"/>
      <c r="G24" s="219"/>
      <c r="H24" s="219"/>
      <c r="I24" s="38"/>
      <c r="J24" s="39"/>
      <c r="K24" s="28"/>
      <c r="L24" s="40"/>
      <c r="M24" s="193"/>
      <c r="N24" s="42" t="s">
        <v>152</v>
      </c>
      <c r="O24" s="32"/>
      <c r="P24" s="33"/>
      <c r="Q24" s="718">
        <f>SUM(Q19:Q23)</f>
        <v>1749</v>
      </c>
    </row>
    <row r="25" spans="1:17" ht="7.5" customHeight="1" thickBot="1" x14ac:dyDescent="0.25">
      <c r="A25" s="77"/>
      <c r="B25" s="78"/>
      <c r="C25" s="79"/>
      <c r="D25" s="80"/>
      <c r="E25" s="80"/>
      <c r="F25" s="80"/>
      <c r="G25" s="80"/>
      <c r="H25" s="80"/>
      <c r="I25" s="79"/>
      <c r="J25" s="79"/>
      <c r="K25" s="81"/>
      <c r="L25" s="82"/>
      <c r="M25" s="83"/>
      <c r="N25" s="84"/>
      <c r="O25" s="82"/>
      <c r="P25" s="82"/>
      <c r="Q25" s="719"/>
    </row>
    <row r="26" spans="1:17" ht="7.5" customHeight="1" thickTop="1" x14ac:dyDescent="0.2">
      <c r="A26" s="140"/>
      <c r="B26" s="23"/>
      <c r="C26" s="24"/>
      <c r="D26" s="34"/>
      <c r="E26" s="34"/>
      <c r="F26" s="34"/>
      <c r="G26" s="34"/>
      <c r="H26" s="34"/>
      <c r="I26" s="24"/>
      <c r="J26" s="24"/>
      <c r="K26" s="35"/>
      <c r="L26" s="28"/>
      <c r="M26" s="37"/>
      <c r="N26" s="31"/>
      <c r="O26" s="28"/>
      <c r="P26" s="28"/>
      <c r="Q26" s="717"/>
    </row>
    <row r="27" spans="1:17" ht="21" customHeight="1" x14ac:dyDescent="0.2">
      <c r="A27" s="109" t="s">
        <v>213</v>
      </c>
      <c r="B27" s="23"/>
      <c r="C27" s="24"/>
      <c r="D27" s="34"/>
      <c r="E27" s="34"/>
      <c r="F27" s="34"/>
      <c r="G27" s="34"/>
      <c r="H27" s="34"/>
      <c r="I27" s="24"/>
      <c r="J27" s="24"/>
      <c r="K27" s="35"/>
      <c r="L27" s="28"/>
      <c r="M27" s="37"/>
      <c r="N27" s="31"/>
      <c r="O27" s="28"/>
      <c r="P27" s="28"/>
      <c r="Q27" s="717"/>
    </row>
    <row r="28" spans="1:17" x14ac:dyDescent="0.2">
      <c r="A28" s="1330" t="s">
        <v>221</v>
      </c>
      <c r="B28" s="1227"/>
      <c r="C28" s="1227"/>
      <c r="D28" s="23"/>
      <c r="E28" s="23"/>
      <c r="F28" s="23"/>
      <c r="G28" s="23"/>
      <c r="H28" s="23"/>
      <c r="I28" s="193"/>
      <c r="J28" s="25"/>
      <c r="K28" s="38">
        <f>IF('Input Data'!$E$23=1,Scales!$U$3,IF('Input Data'!$E$23=2,Scales!$U$4,IF('Input Data'!$E$23=3,Scales!$U$5,0.75)))</f>
        <v>0.75000000000000011</v>
      </c>
      <c r="L28" s="33" t="s">
        <v>2</v>
      </c>
      <c r="M28" s="28">
        <f>'Input Data'!$H$31</f>
        <v>0</v>
      </c>
      <c r="N28" s="31" t="s">
        <v>27</v>
      </c>
      <c r="O28" s="28">
        <f>Q19</f>
        <v>1749</v>
      </c>
      <c r="P28" s="35"/>
      <c r="Q28" s="711">
        <f>IF(M28&gt;0,IF('Input Data'!D25="N",K28*M28/M29*O28,0),0)</f>
        <v>0</v>
      </c>
    </row>
    <row r="29" spans="1:17" x14ac:dyDescent="0.2">
      <c r="A29" s="1331"/>
      <c r="B29" s="1227"/>
      <c r="C29" s="1227"/>
      <c r="D29" s="23"/>
      <c r="E29" s="23"/>
      <c r="F29" s="23"/>
      <c r="G29" s="23"/>
      <c r="H29" s="23"/>
      <c r="I29" s="85"/>
      <c r="J29" s="34"/>
      <c r="K29" s="38"/>
      <c r="L29" s="28"/>
      <c r="M29" s="434">
        <f>'Input Data'!H34</f>
        <v>0</v>
      </c>
      <c r="N29" s="31"/>
      <c r="O29" s="28"/>
      <c r="P29" s="35"/>
      <c r="Q29" s="711"/>
    </row>
    <row r="30" spans="1:17" ht="8.25" customHeight="1" x14ac:dyDescent="0.2">
      <c r="A30" s="86"/>
      <c r="B30" s="87"/>
      <c r="C30" s="23"/>
      <c r="D30" s="23"/>
      <c r="E30" s="23"/>
      <c r="F30" s="23"/>
      <c r="G30" s="23"/>
      <c r="H30" s="23"/>
      <c r="I30" s="88"/>
      <c r="J30" s="39"/>
      <c r="K30" s="89"/>
      <c r="L30" s="90"/>
      <c r="M30" s="90"/>
      <c r="N30" s="91"/>
      <c r="O30" s="90"/>
      <c r="P30" s="90"/>
      <c r="Q30" s="710"/>
    </row>
    <row r="31" spans="1:17" ht="16.5" customHeight="1" x14ac:dyDescent="0.2">
      <c r="A31" s="1323" t="s">
        <v>211</v>
      </c>
      <c r="B31" s="1226"/>
      <c r="C31" s="1325"/>
      <c r="D31" s="1227"/>
      <c r="E31" s="1326"/>
      <c r="F31" s="220"/>
      <c r="G31" s="220"/>
      <c r="H31" s="220"/>
      <c r="I31" s="88">
        <f>IF('Input Data'!$H$32&gt;0,1.25,0)</f>
        <v>0</v>
      </c>
      <c r="J31" s="25" t="s">
        <v>1</v>
      </c>
      <c r="K31" s="38">
        <f>IF('Input Data'!$E$23=1,Scales!$U$3,IF('Input Data'!$E$23=2,Scales!$U$4,IF('Input Data'!$E$23=3,Scales!$U$5,0.75)))</f>
        <v>0.75000000000000011</v>
      </c>
      <c r="L31" s="33" t="s">
        <v>2</v>
      </c>
      <c r="M31" s="28">
        <f>'Input Data'!$H$32</f>
        <v>0</v>
      </c>
      <c r="N31" s="31" t="s">
        <v>27</v>
      </c>
      <c r="O31" s="28">
        <f>Q19</f>
        <v>1749</v>
      </c>
      <c r="P31" s="28"/>
      <c r="Q31" s="711">
        <f>IF(M31&gt;0,IF('Input Data'!D25="Y",0,I31*K31*M31/M32*O31),0)</f>
        <v>0</v>
      </c>
    </row>
    <row r="32" spans="1:17" ht="12.75" customHeight="1" x14ac:dyDescent="0.2">
      <c r="A32" s="1327"/>
      <c r="B32" s="1326"/>
      <c r="C32" s="1326"/>
      <c r="D32" s="1326"/>
      <c r="E32" s="1326"/>
      <c r="F32" s="23"/>
      <c r="G32" s="23"/>
      <c r="H32" s="23"/>
      <c r="I32" s="88"/>
      <c r="J32" s="39"/>
      <c r="K32" s="89"/>
      <c r="L32" s="90"/>
      <c r="M32" s="435">
        <f>'Input Data'!H34</f>
        <v>0</v>
      </c>
      <c r="N32" s="91"/>
      <c r="O32" s="90"/>
      <c r="P32" s="90"/>
      <c r="Q32" s="710"/>
    </row>
    <row r="33" spans="1:17" ht="7.5" customHeight="1" x14ac:dyDescent="0.2">
      <c r="A33" s="92"/>
      <c r="B33" s="87"/>
      <c r="C33" s="23"/>
      <c r="D33" s="23"/>
      <c r="E33" s="23"/>
      <c r="F33" s="23"/>
      <c r="G33" s="23"/>
      <c r="H33" s="23"/>
      <c r="I33" s="88"/>
      <c r="J33" s="39"/>
      <c r="K33" s="38"/>
      <c r="L33" s="33"/>
      <c r="M33" s="93"/>
      <c r="N33" s="91"/>
      <c r="O33" s="93"/>
      <c r="P33" s="90"/>
      <c r="Q33" s="710"/>
    </row>
    <row r="34" spans="1:17" ht="21.75" customHeight="1" x14ac:dyDescent="0.2">
      <c r="A34" s="221"/>
      <c r="B34" s="436" t="s">
        <v>284</v>
      </c>
      <c r="C34" s="193"/>
      <c r="D34" s="193"/>
      <c r="E34" s="217"/>
      <c r="F34" s="217"/>
      <c r="G34" s="217"/>
      <c r="H34" s="217"/>
      <c r="I34" s="207"/>
      <c r="J34" s="208"/>
      <c r="K34" s="209"/>
      <c r="L34" s="210"/>
      <c r="M34" s="210"/>
      <c r="N34" s="211"/>
      <c r="O34" s="210"/>
      <c r="P34" s="210"/>
      <c r="Q34" s="720">
        <f>IF(Q16=0,0,SUM(Q28:Q33))</f>
        <v>0</v>
      </c>
    </row>
    <row r="35" spans="1:17" ht="8.25" customHeight="1" thickBot="1" x14ac:dyDescent="0.25">
      <c r="A35" s="18"/>
      <c r="B35" s="223"/>
      <c r="C35" s="223"/>
      <c r="D35" s="223"/>
      <c r="E35" s="223"/>
      <c r="F35" s="223"/>
      <c r="G35" s="223"/>
      <c r="H35" s="223"/>
      <c r="I35" s="95"/>
      <c r="J35" s="96"/>
      <c r="K35" s="97"/>
      <c r="L35" s="98"/>
      <c r="M35" s="98"/>
      <c r="N35" s="99"/>
      <c r="O35" s="98"/>
      <c r="P35" s="98"/>
      <c r="Q35" s="721"/>
    </row>
    <row r="36" spans="1:17" ht="19.5" customHeight="1" x14ac:dyDescent="0.2">
      <c r="A36" s="1357"/>
      <c r="B36" s="1358"/>
      <c r="C36" s="1358"/>
      <c r="D36" s="1358"/>
      <c r="E36" s="1358"/>
      <c r="F36" s="1358"/>
      <c r="G36" s="1358"/>
      <c r="H36" s="1358"/>
      <c r="I36" s="1358"/>
      <c r="J36" s="1358"/>
      <c r="K36" s="1358"/>
      <c r="L36" s="1227"/>
      <c r="M36" s="1227"/>
      <c r="N36" s="31"/>
      <c r="O36" s="100"/>
      <c r="P36" s="33"/>
      <c r="Q36" s="722"/>
    </row>
    <row r="37" spans="1:17" ht="19.5" customHeight="1" x14ac:dyDescent="0.2">
      <c r="A37" s="1330" t="s">
        <v>154</v>
      </c>
      <c r="B37" s="1227"/>
      <c r="C37" s="1227"/>
      <c r="D37" s="23"/>
      <c r="E37" s="23"/>
      <c r="F37" s="23"/>
      <c r="G37" s="23"/>
      <c r="H37" s="23"/>
      <c r="I37" s="193"/>
      <c r="J37" s="25"/>
      <c r="K37" s="38">
        <f>IF('Input Data'!$E$23=1,Scales!$U$3,IF('Input Data'!$E$23=2,Scales!$U$4,IF('Input Data'!$E$23=3,Scales!$U$5,0.75)))</f>
        <v>0.75000000000000011</v>
      </c>
      <c r="L37" s="33" t="s">
        <v>2</v>
      </c>
      <c r="M37" s="28">
        <f>'Input Data'!$H$38</f>
        <v>0</v>
      </c>
      <c r="N37" s="31" t="s">
        <v>27</v>
      </c>
      <c r="O37" s="28">
        <f>Q21</f>
        <v>0</v>
      </c>
      <c r="P37" s="35"/>
      <c r="Q37" s="711">
        <f>IF('Input Data'!D25="Y",0,IF(J16=0,0,K37*M37/M38*O37))</f>
        <v>0</v>
      </c>
    </row>
    <row r="38" spans="1:17" ht="15" customHeight="1" x14ac:dyDescent="0.2">
      <c r="A38" s="1331"/>
      <c r="B38" s="1227"/>
      <c r="C38" s="1227"/>
      <c r="D38" s="23"/>
      <c r="E38" s="23"/>
      <c r="F38" s="23"/>
      <c r="G38" s="23"/>
      <c r="H38" s="23"/>
      <c r="I38" s="193"/>
      <c r="J38" s="25"/>
      <c r="K38" s="38"/>
      <c r="L38" s="33"/>
      <c r="M38" s="434">
        <f>'Input Data'!$H$38</f>
        <v>0</v>
      </c>
      <c r="N38" s="31"/>
      <c r="O38" s="28"/>
      <c r="P38" s="35"/>
      <c r="Q38" s="711"/>
    </row>
    <row r="39" spans="1:17" x14ac:dyDescent="0.2">
      <c r="A39" s="101"/>
      <c r="B39" s="87"/>
      <c r="C39" s="23"/>
      <c r="D39" s="23"/>
      <c r="E39" s="23"/>
      <c r="F39" s="23"/>
      <c r="G39" s="23"/>
      <c r="H39" s="23"/>
      <c r="I39" s="88"/>
      <c r="J39" s="39"/>
      <c r="K39" s="89"/>
      <c r="L39" s="90"/>
      <c r="M39" s="28"/>
      <c r="N39" s="91"/>
      <c r="O39" s="90"/>
      <c r="P39" s="90"/>
      <c r="Q39" s="710"/>
    </row>
    <row r="40" spans="1:17" x14ac:dyDescent="0.2">
      <c r="A40" s="41" t="s">
        <v>155</v>
      </c>
      <c r="B40" s="23"/>
      <c r="C40" s="23"/>
      <c r="D40" s="23"/>
      <c r="E40" s="23"/>
      <c r="F40" s="23"/>
      <c r="G40" s="23"/>
      <c r="H40" s="23"/>
      <c r="I40" s="193"/>
      <c r="J40" s="25"/>
      <c r="K40" s="38">
        <f>IF('Input Data'!$E$23=1,Scales!$U$3,IF('Input Data'!$E$23=2,Scales!$U$4,IF('Input Data'!$E$23=3,Scales!$U$5,0.75)))</f>
        <v>0.75000000000000011</v>
      </c>
      <c r="L40" s="33" t="s">
        <v>2</v>
      </c>
      <c r="M40" s="28">
        <f>'Input Data'!$H$39</f>
        <v>0</v>
      </c>
      <c r="N40" s="31" t="s">
        <v>27</v>
      </c>
      <c r="O40" s="28">
        <f>Q23</f>
        <v>0</v>
      </c>
      <c r="P40" s="35"/>
      <c r="Q40" s="711">
        <f>IF('Input Data'!D25="Y",0,IF(J17=0,0,K40*M40/M41*O40))</f>
        <v>0</v>
      </c>
    </row>
    <row r="41" spans="1:17" x14ac:dyDescent="0.2">
      <c r="A41" s="41"/>
      <c r="B41" s="23"/>
      <c r="C41" s="23"/>
      <c r="D41" s="23"/>
      <c r="E41" s="23"/>
      <c r="F41" s="23"/>
      <c r="G41" s="23"/>
      <c r="H41" s="23"/>
      <c r="I41" s="193"/>
      <c r="J41" s="25"/>
      <c r="K41" s="38"/>
      <c r="L41" s="33"/>
      <c r="M41" s="434">
        <f>'Input Data'!$H$39</f>
        <v>0</v>
      </c>
      <c r="N41" s="31"/>
      <c r="O41" s="28"/>
      <c r="P41" s="35"/>
      <c r="Q41" s="711"/>
    </row>
    <row r="42" spans="1:17" ht="21" customHeight="1" x14ac:dyDescent="0.2">
      <c r="A42" s="41"/>
      <c r="B42" s="193"/>
      <c r="C42" s="212" t="s">
        <v>214</v>
      </c>
      <c r="D42" s="193"/>
      <c r="E42" s="193"/>
      <c r="F42" s="23"/>
      <c r="G42" s="193"/>
      <c r="H42" s="23"/>
      <c r="I42" s="193"/>
      <c r="J42" s="25"/>
      <c r="K42" s="38"/>
      <c r="L42" s="33"/>
      <c r="M42" s="28"/>
      <c r="N42" s="31"/>
      <c r="O42" s="28"/>
      <c r="P42" s="35"/>
      <c r="Q42" s="718">
        <f>SUM(Q37:Q41)</f>
        <v>0</v>
      </c>
    </row>
    <row r="43" spans="1:17" ht="7.5" customHeight="1" thickBot="1" x14ac:dyDescent="0.25">
      <c r="A43" s="86"/>
      <c r="B43" s="87"/>
      <c r="C43" s="23"/>
      <c r="D43" s="23"/>
      <c r="E43" s="23"/>
      <c r="F43" s="23"/>
      <c r="G43" s="23"/>
      <c r="H43" s="23"/>
      <c r="I43" s="88"/>
      <c r="J43" s="39"/>
      <c r="K43" s="89"/>
      <c r="L43" s="90"/>
      <c r="M43" s="98"/>
      <c r="N43" s="91"/>
      <c r="O43" s="90"/>
      <c r="P43" s="90"/>
      <c r="Q43" s="710"/>
    </row>
    <row r="44" spans="1:17" ht="26.25" customHeight="1" x14ac:dyDescent="0.2">
      <c r="A44" s="437" t="s">
        <v>34</v>
      </c>
      <c r="B44" s="438"/>
      <c r="C44" s="439"/>
      <c r="D44" s="439"/>
      <c r="E44" s="439"/>
      <c r="F44" s="439"/>
      <c r="G44" s="439"/>
      <c r="H44" s="439"/>
      <c r="I44" s="439"/>
      <c r="J44" s="439"/>
      <c r="K44" s="440">
        <f>IF('Input Data'!$E$26="y",0.01,0)</f>
        <v>0</v>
      </c>
      <c r="L44" s="441" t="s">
        <v>1</v>
      </c>
      <c r="M44" s="38">
        <f>IF('Input Data'!$E$23=1,Scales!$U$3,IF('Input Data'!$E$23=2,Scales!$U$4,IF('Input Data'!$E$23=3,Scales!$U$5,0.75)))</f>
        <v>0.75000000000000011</v>
      </c>
      <c r="N44" s="441" t="s">
        <v>2</v>
      </c>
      <c r="O44" s="442">
        <f>$Q$17</f>
        <v>0</v>
      </c>
      <c r="P44" s="443" t="s">
        <v>3</v>
      </c>
      <c r="Q44" s="723">
        <f>IF('Input Data'!D25="Y",0,IF('Input Data'!E26="n",0,(K44*M44*O44)))</f>
        <v>0</v>
      </c>
    </row>
    <row r="45" spans="1:17" ht="6.75" customHeight="1" thickBot="1" x14ac:dyDescent="0.25">
      <c r="A45" s="114"/>
      <c r="B45" s="112"/>
      <c r="C45" s="53"/>
      <c r="D45" s="53"/>
      <c r="E45" s="53"/>
      <c r="F45" s="53"/>
      <c r="G45" s="53"/>
      <c r="H45" s="53"/>
      <c r="I45" s="53"/>
      <c r="J45" s="53"/>
      <c r="K45" s="97"/>
      <c r="L45" s="145"/>
      <c r="M45" s="146"/>
      <c r="N45" s="145"/>
      <c r="O45" s="98"/>
      <c r="P45" s="147"/>
      <c r="Q45" s="721"/>
    </row>
    <row r="46" spans="1:17" ht="23.25" customHeight="1" thickBot="1" x14ac:dyDescent="0.25">
      <c r="A46" s="92"/>
      <c r="B46" s="193"/>
      <c r="C46" s="444"/>
      <c r="D46" s="445"/>
      <c r="E46" s="445"/>
      <c r="F46" s="445"/>
      <c r="G46" s="445"/>
      <c r="H46" s="445"/>
      <c r="I46" s="446"/>
      <c r="J46" s="191"/>
      <c r="K46" s="447"/>
      <c r="L46" s="448"/>
      <c r="M46" s="447"/>
      <c r="N46" s="449"/>
      <c r="O46" s="801" t="s">
        <v>222</v>
      </c>
      <c r="P46" s="158"/>
      <c r="Q46" s="724">
        <f>'Invoice WTW'!Q27</f>
        <v>0</v>
      </c>
    </row>
    <row r="47" spans="1:17" ht="27" customHeight="1" thickBot="1" x14ac:dyDescent="0.25">
      <c r="A47" s="450"/>
      <c r="B47" s="1359" t="s">
        <v>243</v>
      </c>
      <c r="C47" s="1360"/>
      <c r="D47" s="1360"/>
      <c r="E47" s="1360"/>
      <c r="F47" s="1360"/>
      <c r="G47" s="1360"/>
      <c r="H47" s="1360"/>
      <c r="I47" s="1360"/>
      <c r="J47" s="1360"/>
      <c r="K47" s="1360"/>
      <c r="L47" s="1360"/>
      <c r="M47" s="1360"/>
      <c r="N47" s="1360"/>
      <c r="O47" s="1360"/>
      <c r="P47" s="451" t="str">
        <f>IF('Input Data'!F30=1,"(80%)","")</f>
        <v>(80%)</v>
      </c>
      <c r="Q47" s="725">
        <f>Q34+Q42+Q44+Q46</f>
        <v>0</v>
      </c>
    </row>
    <row r="48" spans="1:17" ht="16.149999999999999" customHeight="1" thickTop="1" x14ac:dyDescent="0.2">
      <c r="A48" s="109" t="s">
        <v>161</v>
      </c>
      <c r="B48" s="87"/>
      <c r="C48" s="87"/>
      <c r="D48" s="87"/>
      <c r="E48" s="87"/>
      <c r="F48" s="87"/>
      <c r="G48" s="87"/>
      <c r="H48" s="87"/>
      <c r="I48" s="87"/>
      <c r="J48" s="87"/>
      <c r="K48" s="87"/>
      <c r="L48" s="87"/>
      <c r="M48" s="87"/>
      <c r="N48" s="39"/>
      <c r="O48" s="110"/>
      <c r="P48" s="87"/>
      <c r="Q48" s="710"/>
    </row>
    <row r="49" spans="1:17" x14ac:dyDescent="0.2">
      <c r="A49" s="1330" t="s">
        <v>223</v>
      </c>
      <c r="B49" s="1227"/>
      <c r="C49" s="1227"/>
      <c r="D49" s="25"/>
      <c r="E49" s="25"/>
      <c r="F49" s="25"/>
      <c r="G49" s="25"/>
      <c r="H49" s="25"/>
      <c r="I49" s="23"/>
      <c r="J49" s="23"/>
      <c r="K49" s="38">
        <f>IF('Input Data'!$E$23&lt;4,0,IF('Input Data'!$E$23=4,0.2,IF('Input Data'!$E$23=5,0.25)))</f>
        <v>0</v>
      </c>
      <c r="L49" s="27" t="s">
        <v>2</v>
      </c>
      <c r="M49" s="111">
        <f>IF('Input Data'!$E$23&gt;3,'Input Data'!$H$42,0)</f>
        <v>0</v>
      </c>
      <c r="N49" s="31" t="s">
        <v>27</v>
      </c>
      <c r="O49" s="739">
        <f>IF('Input Data'!$E$23&lt;4,0,$Q$19)</f>
        <v>0</v>
      </c>
      <c r="P49" s="28"/>
      <c r="Q49" s="711">
        <f>IF(M49&gt;0,IF('Input Data'!$E$23&lt;4,0,K49*M49/M50*O49),0)</f>
        <v>0</v>
      </c>
    </row>
    <row r="50" spans="1:17" x14ac:dyDescent="0.2">
      <c r="A50" s="1331"/>
      <c r="B50" s="1227"/>
      <c r="C50" s="1227"/>
      <c r="D50" s="34"/>
      <c r="E50" s="34"/>
      <c r="F50" s="34"/>
      <c r="G50" s="34"/>
      <c r="H50" s="34"/>
      <c r="I50" s="23"/>
      <c r="J50" s="23"/>
      <c r="K50" s="38"/>
      <c r="L50" s="24"/>
      <c r="M50" s="452">
        <f>IF('Input Data'!$E$23&lt;4,0,'Input Data'!H34)</f>
        <v>0</v>
      </c>
      <c r="N50" s="31"/>
      <c r="O50" s="740"/>
      <c r="P50" s="28"/>
      <c r="Q50" s="711"/>
    </row>
    <row r="51" spans="1:17" ht="9" customHeight="1" x14ac:dyDescent="0.2">
      <c r="A51" s="41"/>
      <c r="B51" s="23"/>
      <c r="C51" s="24"/>
      <c r="D51" s="34"/>
      <c r="E51" s="34"/>
      <c r="F51" s="34"/>
      <c r="G51" s="34"/>
      <c r="H51" s="34"/>
      <c r="I51" s="23"/>
      <c r="J51" s="23"/>
      <c r="K51" s="38"/>
      <c r="L51" s="24"/>
      <c r="M51" s="35"/>
      <c r="N51" s="31"/>
      <c r="O51" s="740"/>
      <c r="P51" s="28"/>
      <c r="Q51" s="711"/>
    </row>
    <row r="52" spans="1:17" ht="16.5" customHeight="1" x14ac:dyDescent="0.2">
      <c r="A52" s="1323" t="s">
        <v>211</v>
      </c>
      <c r="B52" s="1226"/>
      <c r="C52" s="1325"/>
      <c r="D52" s="1326"/>
      <c r="E52" s="25"/>
      <c r="F52" s="25"/>
      <c r="G52" s="25"/>
      <c r="H52" s="25"/>
      <c r="I52" s="94">
        <f>IF('Input Data'!H43&gt;0,1.25,0)</f>
        <v>0</v>
      </c>
      <c r="J52" s="23" t="s">
        <v>27</v>
      </c>
      <c r="K52" s="38">
        <f>IF('Input Data'!$E$23&lt;4,0,IF('Input Data'!$E$23=4,0.2,IF('Input Data'!$E$23=5,0.25)))</f>
        <v>0</v>
      </c>
      <c r="L52" s="27" t="s">
        <v>2</v>
      </c>
      <c r="M52" s="111">
        <f>IF('Input Data'!$E$23&gt;3,'Input Data'!$H$43,0)</f>
        <v>0</v>
      </c>
      <c r="N52" s="31" t="s">
        <v>27</v>
      </c>
      <c r="O52" s="739">
        <f>IF('Input Data'!$E$23&lt;4,0,$Q$19)</f>
        <v>0</v>
      </c>
      <c r="P52" s="33"/>
      <c r="Q52" s="711">
        <f>IF(M52&gt;0,IF('Input Data'!$E$23&lt;4,0,I52*K52*M52/M53*O52),0)</f>
        <v>0</v>
      </c>
    </row>
    <row r="53" spans="1:17" x14ac:dyDescent="0.2">
      <c r="A53" s="1331"/>
      <c r="B53" s="1227"/>
      <c r="C53" s="1227"/>
      <c r="D53" s="1326"/>
      <c r="E53" s="39"/>
      <c r="F53" s="39"/>
      <c r="G53" s="39"/>
      <c r="H53" s="39"/>
      <c r="I53" s="23"/>
      <c r="J53" s="23"/>
      <c r="K53" s="89"/>
      <c r="L53" s="87"/>
      <c r="M53" s="452">
        <f>IF('Input Data'!$E$23&lt;4,0,'Input Data'!H34)</f>
        <v>0</v>
      </c>
      <c r="N53" s="91"/>
      <c r="O53" s="741"/>
      <c r="P53" s="90"/>
      <c r="Q53" s="710"/>
    </row>
    <row r="54" spans="1:17" x14ac:dyDescent="0.2">
      <c r="A54" s="225"/>
      <c r="B54" s="220"/>
      <c r="C54" s="220"/>
      <c r="D54" s="193"/>
      <c r="E54" s="39"/>
      <c r="F54" s="39"/>
      <c r="G54" s="39"/>
      <c r="H54" s="39"/>
      <c r="I54" s="23"/>
      <c r="J54" s="23"/>
      <c r="K54" s="89"/>
      <c r="L54" s="87"/>
      <c r="M54" s="35"/>
      <c r="N54" s="91"/>
      <c r="O54" s="741"/>
      <c r="P54" s="90"/>
      <c r="Q54" s="710"/>
    </row>
    <row r="55" spans="1:17" x14ac:dyDescent="0.2">
      <c r="A55" s="225"/>
      <c r="B55" s="220"/>
      <c r="C55" s="453" t="s">
        <v>215</v>
      </c>
      <c r="D55" s="193"/>
      <c r="E55" s="39"/>
      <c r="F55" s="39"/>
      <c r="G55" s="39"/>
      <c r="H55" s="39"/>
      <c r="I55" s="23"/>
      <c r="J55" s="23"/>
      <c r="K55" s="89"/>
      <c r="L55" s="87"/>
      <c r="M55" s="35"/>
      <c r="N55" s="91"/>
      <c r="O55" s="741"/>
      <c r="P55" s="90"/>
      <c r="Q55" s="720">
        <f>IF(Q16=0,0,SUM(Q49:Q54))</f>
        <v>0</v>
      </c>
    </row>
    <row r="56" spans="1:17" ht="15.75" thickBot="1" x14ac:dyDescent="0.25">
      <c r="A56" s="310"/>
      <c r="B56" s="306"/>
      <c r="C56" s="306"/>
      <c r="D56" s="104"/>
      <c r="E56" s="104"/>
      <c r="F56" s="104"/>
      <c r="G56" s="104"/>
      <c r="H56" s="104"/>
      <c r="I56" s="78"/>
      <c r="J56" s="78"/>
      <c r="K56" s="105"/>
      <c r="L56" s="103"/>
      <c r="M56" s="81"/>
      <c r="N56" s="107"/>
      <c r="O56" s="742"/>
      <c r="P56" s="106"/>
      <c r="Q56" s="108"/>
    </row>
    <row r="57" spans="1:17" ht="20.25" customHeight="1" thickTop="1" thickBot="1" x14ac:dyDescent="0.25">
      <c r="A57" s="808" t="s">
        <v>138</v>
      </c>
      <c r="B57" s="809"/>
      <c r="C57" s="809"/>
      <c r="D57" s="809"/>
      <c r="E57" s="809"/>
      <c r="F57" s="809"/>
      <c r="G57" s="809"/>
      <c r="H57" s="809"/>
      <c r="I57" s="809"/>
      <c r="J57" s="809"/>
      <c r="K57" s="809"/>
      <c r="L57" s="809"/>
      <c r="M57" s="809"/>
      <c r="N57" s="809"/>
      <c r="O57" s="810" t="s">
        <v>220</v>
      </c>
      <c r="P57" s="1328">
        <f>'Input Data'!D5</f>
        <v>0</v>
      </c>
      <c r="Q57" s="1329"/>
    </row>
    <row r="58" spans="1:17" ht="14.25" customHeight="1" thickTop="1" x14ac:dyDescent="0.2">
      <c r="A58" s="309"/>
      <c r="B58" s="87"/>
      <c r="C58" s="87"/>
      <c r="D58" s="87"/>
      <c r="E58" s="87"/>
      <c r="F58" s="87"/>
      <c r="G58" s="87"/>
      <c r="H58" s="87"/>
      <c r="I58" s="87"/>
      <c r="J58" s="87"/>
      <c r="K58" s="87"/>
      <c r="L58" s="87"/>
      <c r="M58" s="87"/>
      <c r="N58" s="87"/>
      <c r="O58" s="743"/>
      <c r="P58" s="307"/>
      <c r="Q58" s="308"/>
    </row>
    <row r="59" spans="1:17" x14ac:dyDescent="0.2">
      <c r="A59" s="1330" t="s">
        <v>154</v>
      </c>
      <c r="B59" s="1227"/>
      <c r="C59" s="1227"/>
      <c r="D59" s="23"/>
      <c r="E59" s="23"/>
      <c r="F59" s="23"/>
      <c r="G59" s="23"/>
      <c r="H59" s="23"/>
      <c r="I59" s="193"/>
      <c r="J59" s="25"/>
      <c r="K59" s="38">
        <f>IF('Input Data'!$E$23&lt;4,0,IF('Input Data'!$E$23=4,0.2,IF('Input Data'!$E$23=5,0.25)))</f>
        <v>0</v>
      </c>
      <c r="L59" s="33" t="s">
        <v>2</v>
      </c>
      <c r="M59" s="111">
        <f>IF('Input Data'!$E$23&gt;3,'Input Data'!$H$46,0)</f>
        <v>0</v>
      </c>
      <c r="N59" s="31" t="s">
        <v>27</v>
      </c>
      <c r="O59" s="739">
        <f>IF('Input Data'!$E$23&lt;4,0,$Q$21)</f>
        <v>0</v>
      </c>
      <c r="P59" s="35"/>
      <c r="Q59" s="711">
        <f>IF(M59&gt;0,IF('Input Data'!E23&lt;4,0,K59*M59/M60*O59),0)</f>
        <v>0</v>
      </c>
    </row>
    <row r="60" spans="1:17" x14ac:dyDescent="0.2">
      <c r="A60" s="1331"/>
      <c r="B60" s="1227"/>
      <c r="C60" s="1227"/>
      <c r="D60" s="23"/>
      <c r="E60" s="23"/>
      <c r="F60" s="23"/>
      <c r="G60" s="23"/>
      <c r="H60" s="23"/>
      <c r="I60" s="193"/>
      <c r="J60" s="25"/>
      <c r="K60" s="38"/>
      <c r="L60" s="33"/>
      <c r="M60" s="434">
        <f>'Input Data'!$H$46</f>
        <v>0</v>
      </c>
      <c r="N60" s="31"/>
      <c r="O60" s="740"/>
      <c r="P60" s="35"/>
      <c r="Q60" s="711"/>
    </row>
    <row r="61" spans="1:17" x14ac:dyDescent="0.2">
      <c r="A61" s="41"/>
      <c r="B61" s="23"/>
      <c r="C61" s="23"/>
      <c r="D61" s="23"/>
      <c r="E61" s="23"/>
      <c r="F61" s="23"/>
      <c r="G61" s="23"/>
      <c r="H61" s="23"/>
      <c r="I61" s="85"/>
      <c r="J61" s="34"/>
      <c r="K61" s="38"/>
      <c r="L61" s="28"/>
      <c r="M61" s="193"/>
      <c r="N61" s="31"/>
      <c r="O61" s="740"/>
      <c r="P61" s="35"/>
      <c r="Q61" s="711"/>
    </row>
    <row r="62" spans="1:17" x14ac:dyDescent="0.2">
      <c r="A62" s="1330" t="s">
        <v>155</v>
      </c>
      <c r="B62" s="1227"/>
      <c r="C62" s="1227"/>
      <c r="D62" s="23"/>
      <c r="E62" s="23"/>
      <c r="F62" s="23"/>
      <c r="G62" s="23"/>
      <c r="H62" s="23"/>
      <c r="I62" s="193"/>
      <c r="J62" s="25"/>
      <c r="K62" s="38">
        <f>IF('Input Data'!$E$23&lt;4,0,IF('Input Data'!$E$23=4,0.2,IF('Input Data'!$E$23=5,0.25)))</f>
        <v>0</v>
      </c>
      <c r="L62" s="33" t="s">
        <v>2</v>
      </c>
      <c r="M62" s="111">
        <f>IF('Input Data'!$E$23&gt;3,'Input Data'!$H$47,0)</f>
        <v>0</v>
      </c>
      <c r="N62" s="31" t="s">
        <v>27</v>
      </c>
      <c r="O62" s="739">
        <f>IF('Input Data'!$E$23&lt;4,0,$Q$23)</f>
        <v>0</v>
      </c>
      <c r="P62" s="35"/>
      <c r="Q62" s="711">
        <f>IF(M62&gt;0,IF('Input Data'!E23&lt;4,0,K62*M62/M63*O62),0)</f>
        <v>0</v>
      </c>
    </row>
    <row r="63" spans="1:17" x14ac:dyDescent="0.2">
      <c r="A63" s="1331"/>
      <c r="B63" s="1227"/>
      <c r="C63" s="1227"/>
      <c r="D63" s="23"/>
      <c r="E63" s="23"/>
      <c r="F63" s="23"/>
      <c r="G63" s="23"/>
      <c r="H63" s="23"/>
      <c r="I63" s="193"/>
      <c r="J63" s="25"/>
      <c r="K63" s="38"/>
      <c r="L63" s="33"/>
      <c r="M63" s="434">
        <f>'Input Data'!$H$47</f>
        <v>0</v>
      </c>
      <c r="N63" s="31"/>
      <c r="O63" s="740"/>
      <c r="P63" s="35"/>
      <c r="Q63" s="711"/>
    </row>
    <row r="64" spans="1:17" x14ac:dyDescent="0.2">
      <c r="A64" s="41"/>
      <c r="B64" s="23"/>
      <c r="C64" s="23"/>
      <c r="D64" s="212" t="s">
        <v>214</v>
      </c>
      <c r="E64" s="23"/>
      <c r="F64" s="23"/>
      <c r="G64" s="23"/>
      <c r="H64" s="23"/>
      <c r="I64" s="193"/>
      <c r="J64" s="25"/>
      <c r="K64" s="38"/>
      <c r="L64" s="33"/>
      <c r="M64" s="28"/>
      <c r="N64" s="31"/>
      <c r="O64" s="740"/>
      <c r="P64" s="35"/>
      <c r="Q64" s="718">
        <f>IF(J16+J17=0,0,SUM(Q59:Q63))</f>
        <v>0</v>
      </c>
    </row>
    <row r="65" spans="1:17" ht="8.25" customHeight="1" thickBot="1" x14ac:dyDescent="0.25">
      <c r="A65" s="86"/>
      <c r="B65" s="87"/>
      <c r="C65" s="23"/>
      <c r="D65" s="23"/>
      <c r="E65" s="23"/>
      <c r="F65" s="23"/>
      <c r="G65" s="23"/>
      <c r="H65" s="23"/>
      <c r="I65" s="88"/>
      <c r="J65" s="39"/>
      <c r="K65" s="89"/>
      <c r="L65" s="90"/>
      <c r="M65" s="90"/>
      <c r="N65" s="91"/>
      <c r="O65" s="741"/>
      <c r="P65" s="90"/>
      <c r="Q65" s="710"/>
    </row>
    <row r="66" spans="1:17" ht="15.75" customHeight="1" x14ac:dyDescent="0.2">
      <c r="A66" s="454"/>
      <c r="B66" s="438"/>
      <c r="C66" s="439"/>
      <c r="D66" s="439"/>
      <c r="E66" s="439"/>
      <c r="F66" s="439"/>
      <c r="G66" s="439"/>
      <c r="H66" s="439"/>
      <c r="I66" s="439"/>
      <c r="J66" s="439"/>
      <c r="K66" s="455"/>
      <c r="L66" s="456"/>
      <c r="M66" s="455"/>
      <c r="N66" s="441"/>
      <c r="O66" s="744"/>
      <c r="P66" s="443"/>
      <c r="Q66" s="726"/>
    </row>
    <row r="67" spans="1:17" ht="15.75" x14ac:dyDescent="0.2">
      <c r="A67" s="303" t="s">
        <v>246</v>
      </c>
      <c r="B67" s="87"/>
      <c r="C67" s="23"/>
      <c r="D67" s="23"/>
      <c r="E67" s="23"/>
      <c r="F67" s="23"/>
      <c r="G67" s="23"/>
      <c r="H67" s="23"/>
      <c r="I67" s="89">
        <f>IF('Input Data'!$E$26="y",0.01,0)</f>
        <v>0</v>
      </c>
      <c r="J67" s="25" t="s">
        <v>1</v>
      </c>
      <c r="K67" s="38">
        <f>IF('Input Data'!$E$23&lt;4,0,IF('Input Data'!$E$23=4,0.2,IF('Input Data'!$E$23=5,0.25)))</f>
        <v>0</v>
      </c>
      <c r="L67" s="193" t="s">
        <v>27</v>
      </c>
      <c r="M67" s="100">
        <f>'Input Data'!H48</f>
        <v>0</v>
      </c>
      <c r="N67" s="31" t="s">
        <v>2</v>
      </c>
      <c r="O67" s="741">
        <f>IF('Input Data'!E23&gt;3,Q17,0)</f>
        <v>0</v>
      </c>
      <c r="P67" s="33" t="s">
        <v>3</v>
      </c>
      <c r="Q67" s="710">
        <f>IF('Input Data'!E26="Y",IF('Input Data'!E23&gt;3,IF(Q17=0,0,(I67*K67*M67/M68*O67)),0),0)</f>
        <v>0</v>
      </c>
    </row>
    <row r="68" spans="1:17" ht="15.75" thickBot="1" x14ac:dyDescent="0.25">
      <c r="A68" s="114"/>
      <c r="B68" s="457"/>
      <c r="C68" s="53"/>
      <c r="D68" s="53"/>
      <c r="E68" s="53"/>
      <c r="F68" s="53"/>
      <c r="G68" s="53"/>
      <c r="H68" s="53"/>
      <c r="I68" s="53"/>
      <c r="J68" s="53"/>
      <c r="K68" s="95"/>
      <c r="L68" s="458"/>
      <c r="M68" s="459">
        <f>IF('Input Data'!E23&gt;3,'Input Data'!H36,0)</f>
        <v>0</v>
      </c>
      <c r="N68" s="147"/>
      <c r="O68" s="745"/>
      <c r="P68" s="147"/>
      <c r="Q68" s="721"/>
    </row>
    <row r="69" spans="1:17" ht="22.5" customHeight="1" thickBot="1" x14ac:dyDescent="0.25">
      <c r="A69" s="465"/>
      <c r="B69" s="423"/>
      <c r="C69" s="466" t="s">
        <v>217</v>
      </c>
      <c r="D69" s="467"/>
      <c r="E69" s="467"/>
      <c r="F69" s="467"/>
      <c r="G69" s="467"/>
      <c r="H69" s="467"/>
      <c r="I69" s="468"/>
      <c r="J69" s="469"/>
      <c r="K69" s="468"/>
      <c r="L69" s="470"/>
      <c r="M69" s="471"/>
      <c r="N69" s="471"/>
      <c r="O69" s="746"/>
      <c r="P69" s="471"/>
      <c r="Q69" s="714">
        <f>'Invoice WTW'!Q36</f>
        <v>0</v>
      </c>
    </row>
    <row r="70" spans="1:17" ht="16.5" thickBot="1" x14ac:dyDescent="0.25">
      <c r="A70" s="114"/>
      <c r="B70" s="460"/>
      <c r="C70" s="112"/>
      <c r="D70" s="461"/>
      <c r="E70" s="461"/>
      <c r="F70" s="461"/>
      <c r="G70" s="461"/>
      <c r="H70" s="461"/>
      <c r="I70" s="462" t="s">
        <v>244</v>
      </c>
      <c r="J70" s="463"/>
      <c r="K70" s="464"/>
      <c r="L70" s="112"/>
      <c r="M70" s="98"/>
      <c r="N70" s="98"/>
      <c r="O70" s="745"/>
      <c r="P70" s="98"/>
      <c r="Q70" s="727">
        <f>Q55+Q64+Q67+Q69</f>
        <v>0</v>
      </c>
    </row>
    <row r="71" spans="1:17" ht="16.5" thickBot="1" x14ac:dyDescent="0.25">
      <c r="A71" s="92"/>
      <c r="B71" s="625"/>
      <c r="C71" s="87"/>
      <c r="E71" s="626"/>
      <c r="F71" s="626"/>
      <c r="G71" s="626"/>
      <c r="H71" s="626"/>
      <c r="I71" s="212" t="s">
        <v>315</v>
      </c>
      <c r="J71" s="623"/>
      <c r="K71" s="462"/>
      <c r="L71" s="623"/>
      <c r="M71" s="624"/>
      <c r="N71" s="90"/>
      <c r="O71" s="741"/>
      <c r="P71" s="90"/>
      <c r="Q71" s="728">
        <f>IF('Input Data'!D25="Y",(Q70*0.1),0)</f>
        <v>0</v>
      </c>
    </row>
    <row r="72" spans="1:17" ht="20.25" customHeight="1" thickBot="1" x14ac:dyDescent="0.25">
      <c r="A72" s="311"/>
      <c r="B72" s="312"/>
      <c r="C72" s="312"/>
      <c r="D72" s="312"/>
      <c r="E72" s="312"/>
      <c r="F72" s="312"/>
      <c r="G72" s="472" t="s">
        <v>162</v>
      </c>
      <c r="H72" s="473"/>
      <c r="I72" s="472"/>
      <c r="J72" s="473"/>
      <c r="K72" s="474"/>
      <c r="L72" s="473"/>
      <c r="M72" s="473"/>
      <c r="N72" s="473"/>
      <c r="O72" s="747"/>
      <c r="P72" s="473"/>
      <c r="Q72" s="729">
        <f>Q47+Q70+Q71</f>
        <v>0</v>
      </c>
    </row>
    <row r="73" spans="1:17" ht="20.25" customHeight="1" thickTop="1" x14ac:dyDescent="0.2">
      <c r="A73" s="281"/>
      <c r="B73" s="2"/>
      <c r="C73" s="2"/>
      <c r="D73" s="2"/>
      <c r="E73" s="2"/>
      <c r="F73" s="2"/>
      <c r="G73" s="2"/>
      <c r="H73" s="2"/>
      <c r="I73" s="2"/>
      <c r="J73" s="2"/>
      <c r="K73" s="2"/>
      <c r="L73" s="2"/>
      <c r="M73" s="2"/>
      <c r="N73" s="2"/>
      <c r="O73" s="748"/>
      <c r="P73" s="2"/>
      <c r="Q73" s="730"/>
    </row>
    <row r="74" spans="1:17" ht="20.25" customHeight="1" x14ac:dyDescent="0.2">
      <c r="A74" s="148" t="s">
        <v>245</v>
      </c>
      <c r="B74" s="87"/>
      <c r="C74" s="87"/>
      <c r="D74" s="87"/>
      <c r="E74" s="87"/>
      <c r="F74" s="87"/>
      <c r="G74" s="87"/>
      <c r="H74" s="87"/>
      <c r="I74" s="117"/>
      <c r="J74" s="87"/>
      <c r="K74" s="117"/>
      <c r="L74" s="87"/>
      <c r="M74" s="87"/>
      <c r="N74" s="87"/>
      <c r="O74" s="741"/>
      <c r="P74" s="87"/>
      <c r="Q74" s="731"/>
    </row>
    <row r="75" spans="1:17" ht="20.25" customHeight="1" x14ac:dyDescent="0.2">
      <c r="A75" s="92"/>
      <c r="B75" s="87"/>
      <c r="C75" s="23"/>
      <c r="D75" s="23"/>
      <c r="E75" s="23"/>
      <c r="F75" s="23"/>
      <c r="G75" s="23"/>
      <c r="H75" s="23"/>
      <c r="I75" s="193"/>
      <c r="J75" s="193"/>
      <c r="K75" s="113">
        <f>IF('Input Data'!$E$27="y",0.07,0)</f>
        <v>0</v>
      </c>
      <c r="L75" s="25" t="s">
        <v>1</v>
      </c>
      <c r="M75" s="38">
        <f>IF('Input Data'!$E$23=1,Scales!$U$3,IF('Input Data'!$E$23=2,Scales!$U$4,IF('Input Data'!$E$23=3,Scales!$U$5,IF('Input Data'!$E$23=4,0.95,IF('Input Data'!$E$23=5,1)))))</f>
        <v>0.75000000000000011</v>
      </c>
      <c r="N75" s="31" t="s">
        <v>2</v>
      </c>
      <c r="O75" s="740">
        <f>Q19</f>
        <v>1749</v>
      </c>
      <c r="P75" s="33" t="s">
        <v>3</v>
      </c>
      <c r="Q75" s="710">
        <f>K75*M75*O75</f>
        <v>0</v>
      </c>
    </row>
    <row r="76" spans="1:17" ht="20.25" customHeight="1" x14ac:dyDescent="0.2">
      <c r="A76" s="92"/>
      <c r="B76" s="87"/>
      <c r="C76" s="23"/>
      <c r="D76" s="23"/>
      <c r="E76" s="23"/>
      <c r="F76" s="23"/>
      <c r="G76" s="23"/>
      <c r="H76" s="23"/>
      <c r="I76" s="193"/>
      <c r="J76" s="193"/>
      <c r="K76" s="113"/>
      <c r="L76" s="25"/>
      <c r="M76" s="38"/>
      <c r="N76" s="31"/>
      <c r="O76" s="740"/>
      <c r="P76" s="33"/>
      <c r="Q76" s="710"/>
    </row>
    <row r="77" spans="1:17" ht="20.25" customHeight="1" x14ac:dyDescent="0.2">
      <c r="A77" s="148" t="s">
        <v>272</v>
      </c>
      <c r="B77" s="87"/>
      <c r="C77" s="193"/>
      <c r="D77" s="193"/>
      <c r="E77" s="25"/>
      <c r="F77" s="25"/>
      <c r="G77" s="193"/>
      <c r="H77" s="25"/>
      <c r="I77" s="38">
        <f>IF('Input Data'!$E$23=1,Scales!$U$3,IF('Input Data'!$E$23=2,Scales!$U$4,IF('Input Data'!$E$23=3,Scales!$U$5,IF('Input Data'!$E$23=4,0.95,IF('Input Data'!$E$23=5,1)))))</f>
        <v>0.75000000000000011</v>
      </c>
      <c r="J77" s="27" t="s">
        <v>27</v>
      </c>
      <c r="K77" s="89">
        <f>IF('Input Data'!E28="Y",0.03,0)</f>
        <v>0</v>
      </c>
      <c r="L77" s="39" t="s">
        <v>27</v>
      </c>
      <c r="M77" s="90">
        <f>Q24</f>
        <v>1749</v>
      </c>
      <c r="N77" s="87"/>
      <c r="O77" s="749" t="s">
        <v>131</v>
      </c>
      <c r="P77" s="123" t="s">
        <v>124</v>
      </c>
      <c r="Q77" s="710">
        <f>K77*M77</f>
        <v>0</v>
      </c>
    </row>
    <row r="78" spans="1:17" ht="20.25" customHeight="1" thickBot="1" x14ac:dyDescent="0.25">
      <c r="A78" s="92"/>
      <c r="B78" s="87"/>
      <c r="C78" s="23"/>
      <c r="D78" s="23"/>
      <c r="E78" s="23"/>
      <c r="F78" s="23"/>
      <c r="G78" s="23"/>
      <c r="H78" s="23"/>
      <c r="I78" s="193"/>
      <c r="J78" s="193"/>
      <c r="K78" s="113"/>
      <c r="L78" s="25"/>
      <c r="M78" s="38"/>
      <c r="N78" s="31"/>
      <c r="O78" s="740"/>
      <c r="P78" s="33"/>
      <c r="Q78" s="710"/>
    </row>
    <row r="79" spans="1:17" ht="20.25" customHeight="1" thickBot="1" x14ac:dyDescent="0.25">
      <c r="A79" s="475"/>
      <c r="B79" s="312"/>
      <c r="C79" s="476"/>
      <c r="D79" s="476"/>
      <c r="E79" s="476"/>
      <c r="F79" s="313" t="s">
        <v>275</v>
      </c>
      <c r="G79" s="476"/>
      <c r="H79" s="476"/>
      <c r="I79" s="313"/>
      <c r="J79" s="312"/>
      <c r="K79" s="311"/>
      <c r="L79" s="312"/>
      <c r="M79" s="312"/>
      <c r="N79" s="477"/>
      <c r="O79" s="750"/>
      <c r="P79" s="478"/>
      <c r="Q79" s="732">
        <f>IF('Input Data'!G35="ERROR","ERROR",Q72+Q75+Q77)</f>
        <v>0</v>
      </c>
    </row>
    <row r="80" spans="1:17" ht="24" customHeight="1" thickTop="1" x14ac:dyDescent="0.2">
      <c r="A80" s="75" t="s">
        <v>273</v>
      </c>
      <c r="B80" s="119"/>
      <c r="C80" s="119"/>
      <c r="D80" s="119"/>
      <c r="E80" s="119"/>
      <c r="F80" s="119"/>
      <c r="G80" s="119"/>
      <c r="H80" s="119"/>
      <c r="I80" s="119"/>
      <c r="J80" s="119"/>
      <c r="K80" s="120"/>
      <c r="L80" s="119"/>
      <c r="M80" s="119"/>
      <c r="N80" s="119"/>
      <c r="O80" s="751"/>
      <c r="P80" s="119"/>
      <c r="Q80" s="733"/>
    </row>
    <row r="81" spans="1:17" ht="6" customHeight="1" x14ac:dyDescent="0.2">
      <c r="A81" s="479"/>
      <c r="B81" s="87"/>
      <c r="C81" s="87"/>
      <c r="D81" s="87"/>
      <c r="E81" s="87"/>
      <c r="F81" s="87"/>
      <c r="G81" s="87"/>
      <c r="H81" s="87"/>
      <c r="I81" s="87"/>
      <c r="J81" s="87"/>
      <c r="K81" s="480"/>
      <c r="L81" s="115"/>
      <c r="M81" s="87"/>
      <c r="N81" s="126"/>
      <c r="O81" s="741"/>
      <c r="P81" s="126"/>
      <c r="Q81" s="710"/>
    </row>
    <row r="82" spans="1:17" ht="15.6" customHeight="1" x14ac:dyDescent="0.2">
      <c r="A82" s="234" t="s">
        <v>226</v>
      </c>
      <c r="B82" s="87"/>
      <c r="C82" s="87"/>
      <c r="D82" s="87"/>
      <c r="E82" s="87"/>
      <c r="F82" s="87"/>
      <c r="G82" s="87"/>
      <c r="H82" s="87"/>
      <c r="I82" s="87"/>
      <c r="J82" s="121" t="s">
        <v>132</v>
      </c>
      <c r="K82" s="126"/>
      <c r="L82" s="115"/>
      <c r="M82" s="122" t="s">
        <v>7</v>
      </c>
      <c r="N82" s="87"/>
      <c r="O82" s="752"/>
      <c r="P82" s="123" t="s">
        <v>124</v>
      </c>
      <c r="Q82" s="710">
        <f>IF(Q24&gt;0,0,'Time Based'!H22)</f>
        <v>0</v>
      </c>
    </row>
    <row r="83" spans="1:17" ht="15.6" customHeight="1" x14ac:dyDescent="0.2">
      <c r="A83" s="125" t="s">
        <v>263</v>
      </c>
      <c r="B83" s="87"/>
      <c r="C83" s="193"/>
      <c r="D83" s="193"/>
      <c r="E83" s="25"/>
      <c r="F83" s="25"/>
      <c r="G83" s="193"/>
      <c r="H83" s="25"/>
      <c r="I83" s="26"/>
      <c r="J83" s="27"/>
      <c r="K83" s="89"/>
      <c r="L83" s="39"/>
      <c r="M83" s="90"/>
      <c r="N83" s="87"/>
      <c r="O83" s="749" t="s">
        <v>131</v>
      </c>
      <c r="P83" s="123"/>
      <c r="Q83" s="710">
        <f>'Travelling &amp; Subsistence'!I24</f>
        <v>0</v>
      </c>
    </row>
    <row r="84" spans="1:17" x14ac:dyDescent="0.2">
      <c r="A84" s="125" t="s">
        <v>260</v>
      </c>
      <c r="B84" s="87"/>
      <c r="C84" s="87"/>
      <c r="D84" s="87"/>
      <c r="E84" s="87"/>
      <c r="F84" s="87"/>
      <c r="G84" s="87"/>
      <c r="H84" s="87"/>
      <c r="I84" s="87"/>
      <c r="J84" s="87"/>
      <c r="K84" s="126" t="s">
        <v>51</v>
      </c>
      <c r="L84" s="115"/>
      <c r="M84" s="87"/>
      <c r="N84" s="87"/>
      <c r="O84" s="749" t="s">
        <v>131</v>
      </c>
      <c r="P84" s="123" t="s">
        <v>124</v>
      </c>
      <c r="Q84" s="710">
        <f>'Time Based'!H61</f>
        <v>0</v>
      </c>
    </row>
    <row r="85" spans="1:17" ht="15.75" thickBot="1" x14ac:dyDescent="0.25">
      <c r="A85" s="118"/>
      <c r="B85" s="78"/>
      <c r="C85" s="78"/>
      <c r="D85" s="103"/>
      <c r="E85" s="103"/>
      <c r="F85" s="103"/>
      <c r="G85" s="103"/>
      <c r="H85" s="103"/>
      <c r="I85" s="103"/>
      <c r="J85" s="127"/>
      <c r="K85" s="128"/>
      <c r="L85" s="129"/>
      <c r="M85" s="424" t="s">
        <v>276</v>
      </c>
      <c r="N85" s="135"/>
      <c r="O85" s="753"/>
      <c r="P85" s="481"/>
      <c r="Q85" s="734">
        <f>SUM(Q82:Q84)</f>
        <v>0</v>
      </c>
    </row>
    <row r="86" spans="1:17" ht="25.5" customHeight="1" thickTop="1" x14ac:dyDescent="0.2">
      <c r="A86" s="148" t="s">
        <v>274</v>
      </c>
      <c r="B86" s="87"/>
      <c r="C86" s="87"/>
      <c r="D86" s="87"/>
      <c r="E86" s="87"/>
      <c r="F86" s="87"/>
      <c r="G86" s="87"/>
      <c r="H86" s="87"/>
      <c r="I86" s="87"/>
      <c r="J86" s="87"/>
      <c r="K86" s="87"/>
      <c r="L86" s="87"/>
      <c r="M86" s="87"/>
      <c r="N86" s="87"/>
      <c r="O86" s="741"/>
      <c r="P86" s="124"/>
      <c r="Q86" s="710"/>
    </row>
    <row r="87" spans="1:17" x14ac:dyDescent="0.2">
      <c r="A87" s="92" t="s">
        <v>140</v>
      </c>
      <c r="B87" s="87"/>
      <c r="C87" s="87"/>
      <c r="D87" s="87"/>
      <c r="E87" s="87"/>
      <c r="F87" s="87"/>
      <c r="G87" s="87"/>
      <c r="H87" s="87"/>
      <c r="I87" s="87"/>
      <c r="J87" s="87"/>
      <c r="K87" s="87"/>
      <c r="L87" s="87"/>
      <c r="M87" s="126"/>
      <c r="N87" s="87"/>
      <c r="O87" s="754"/>
      <c r="P87" s="23"/>
      <c r="Q87" s="713">
        <f>'Travelling &amp; Subsistence'!I74</f>
        <v>0</v>
      </c>
    </row>
    <row r="88" spans="1:17" x14ac:dyDescent="0.2">
      <c r="A88" s="92" t="s">
        <v>103</v>
      </c>
      <c r="B88" s="87"/>
      <c r="C88" s="87"/>
      <c r="D88" s="87"/>
      <c r="E88" s="87"/>
      <c r="F88" s="87"/>
      <c r="G88" s="87"/>
      <c r="H88" s="87"/>
      <c r="I88" s="87"/>
      <c r="J88" s="87"/>
      <c r="K88" s="87"/>
      <c r="L88" s="87"/>
      <c r="M88" s="126"/>
      <c r="N88" s="87"/>
      <c r="O88" s="754"/>
      <c r="P88" s="23"/>
      <c r="Q88" s="713">
        <f>'Typing, Duplicating, &amp; Printing'!I71</f>
        <v>0</v>
      </c>
    </row>
    <row r="89" spans="1:17" x14ac:dyDescent="0.2">
      <c r="A89" s="92" t="s">
        <v>104</v>
      </c>
      <c r="B89" s="87"/>
      <c r="C89" s="87"/>
      <c r="D89" s="87"/>
      <c r="E89" s="87"/>
      <c r="F89" s="87"/>
      <c r="G89" s="87"/>
      <c r="H89" s="87"/>
      <c r="I89" s="87"/>
      <c r="J89" s="87"/>
      <c r="K89" s="87"/>
      <c r="L89" s="87"/>
      <c r="M89" s="126"/>
      <c r="N89" s="87"/>
      <c r="O89" s="754"/>
      <c r="P89" s="23"/>
      <c r="Q89" s="713">
        <f>'Site staff &amp; Other'!H59</f>
        <v>0</v>
      </c>
    </row>
    <row r="90" spans="1:17" x14ac:dyDescent="0.2">
      <c r="A90" s="92"/>
      <c r="B90" s="87"/>
      <c r="C90" s="87"/>
      <c r="D90" s="87"/>
      <c r="E90" s="87"/>
      <c r="F90" s="87"/>
      <c r="G90" s="87"/>
      <c r="H90" s="87"/>
      <c r="I90" s="87"/>
      <c r="J90" s="87"/>
      <c r="K90" s="87"/>
      <c r="L90" s="87"/>
      <c r="M90" s="126"/>
      <c r="N90" s="87"/>
      <c r="O90" s="754"/>
      <c r="P90" s="23"/>
      <c r="Q90" s="713"/>
    </row>
    <row r="91" spans="1:17" ht="15.75" thickBot="1" x14ac:dyDescent="0.25">
      <c r="A91" s="118"/>
      <c r="B91" s="103"/>
      <c r="C91" s="103"/>
      <c r="D91" s="103"/>
      <c r="E91" s="103"/>
      <c r="F91" s="103"/>
      <c r="G91" s="103"/>
      <c r="H91" s="103"/>
      <c r="I91" s="143"/>
      <c r="J91" s="130"/>
      <c r="K91" s="482" t="s">
        <v>277</v>
      </c>
      <c r="L91" s="482"/>
      <c r="M91" s="483"/>
      <c r="N91" s="483"/>
      <c r="O91" s="755"/>
      <c r="P91" s="484"/>
      <c r="Q91" s="735">
        <f>SUM(Q87:Q89)</f>
        <v>0</v>
      </c>
    </row>
    <row r="92" spans="1:17" ht="15.75" thickTop="1" x14ac:dyDescent="0.2">
      <c r="A92" s="131"/>
      <c r="B92" s="119"/>
      <c r="C92" s="87"/>
      <c r="D92" s="87"/>
      <c r="E92" s="87"/>
      <c r="F92" s="87"/>
      <c r="G92" s="87"/>
      <c r="H92" s="87"/>
      <c r="I92" s="87"/>
      <c r="J92" s="87"/>
      <c r="L92" s="87"/>
      <c r="M92" s="87"/>
      <c r="N92" s="87"/>
      <c r="O92" s="749" t="s">
        <v>332</v>
      </c>
      <c r="P92" s="87"/>
      <c r="Q92" s="710">
        <f>IF(Q16=0,0,Q79+Q85+Q91)</f>
        <v>0</v>
      </c>
    </row>
    <row r="93" spans="1:17" x14ac:dyDescent="0.2">
      <c r="A93" s="92"/>
      <c r="B93" s="87"/>
      <c r="C93" s="87"/>
      <c r="D93" s="87"/>
      <c r="E93" s="87"/>
      <c r="F93" s="87"/>
      <c r="G93" s="87"/>
      <c r="H93" s="87"/>
      <c r="I93" s="23"/>
      <c r="J93" s="23"/>
      <c r="L93" s="134"/>
      <c r="M93" s="134"/>
      <c r="N93" s="136"/>
      <c r="O93" s="800" t="s">
        <v>123</v>
      </c>
      <c r="P93" s="799"/>
      <c r="Q93" s="736">
        <f>ROUND('Previous Claims'!K42,2)</f>
        <v>0</v>
      </c>
    </row>
    <row r="94" spans="1:17" ht="15.75" thickBot="1" x14ac:dyDescent="0.25">
      <c r="A94" s="92"/>
      <c r="B94" s="87"/>
      <c r="C94" s="103"/>
      <c r="D94" s="87"/>
      <c r="E94" s="87"/>
      <c r="F94" s="87"/>
      <c r="G94" s="87"/>
      <c r="H94" s="87"/>
      <c r="I94" s="1343" t="str">
        <f>IF($Q$92&lt;$Q$93,"OVERPAID BY (Ecl Tax)",IF($Q$92&gt;$Q$93,"FEES NOW DUE EXCLUDING VAT &amp; NON TAXABLE EXPENSES",""))</f>
        <v/>
      </c>
      <c r="J94" s="1344"/>
      <c r="K94" s="1344"/>
      <c r="L94" s="1344"/>
      <c r="M94" s="1344"/>
      <c r="N94" s="1344"/>
      <c r="O94" s="1345"/>
      <c r="P94" s="87"/>
      <c r="Q94" s="737">
        <f>Q92-Q93</f>
        <v>0</v>
      </c>
    </row>
    <row r="95" spans="1:17" ht="15.75" thickTop="1" x14ac:dyDescent="0.2">
      <c r="A95" s="131"/>
      <c r="B95" s="119"/>
      <c r="C95" s="87"/>
      <c r="D95" s="119" t="s">
        <v>0</v>
      </c>
      <c r="E95" s="119"/>
      <c r="F95" s="119"/>
      <c r="G95" s="119"/>
      <c r="H95" s="119"/>
      <c r="I95" s="1355">
        <v>0.14000000000000001</v>
      </c>
      <c r="J95" s="1356"/>
      <c r="K95" s="119" t="s">
        <v>24</v>
      </c>
      <c r="L95" s="23"/>
      <c r="M95" s="133">
        <f>IF('Input Data'!C13="none",0,Q94)</f>
        <v>0</v>
      </c>
      <c r="N95" s="119"/>
      <c r="O95" s="119"/>
      <c r="P95" s="119"/>
      <c r="Q95" s="733">
        <f>IF('Input Data'!C13="none",0,I95*M95)</f>
        <v>0</v>
      </c>
    </row>
    <row r="96" spans="1:17" ht="15.75" thickBot="1" x14ac:dyDescent="0.25">
      <c r="A96" s="92"/>
      <c r="B96" s="87"/>
      <c r="C96" s="87"/>
      <c r="D96" s="132"/>
      <c r="E96" s="132"/>
      <c r="F96" s="132"/>
      <c r="G96" s="132"/>
      <c r="H96" s="132"/>
      <c r="I96" s="126"/>
      <c r="J96" s="485"/>
      <c r="K96" s="87"/>
      <c r="L96" s="485" t="s">
        <v>285</v>
      </c>
      <c r="M96" s="23"/>
      <c r="N96" s="116"/>
      <c r="O96" s="486"/>
      <c r="P96" s="126"/>
      <c r="Q96" s="710">
        <f>'Non Taxable'!I20</f>
        <v>0</v>
      </c>
    </row>
    <row r="97" spans="1:17" ht="15.75" thickBot="1" x14ac:dyDescent="0.25">
      <c r="A97" s="1366" t="s">
        <v>25</v>
      </c>
      <c r="B97" s="1367"/>
      <c r="C97" s="1367"/>
      <c r="D97" s="1367"/>
      <c r="E97" s="1367"/>
      <c r="F97" s="1367"/>
      <c r="G97" s="1368"/>
      <c r="H97" s="312"/>
      <c r="I97" s="1352" t="str">
        <f>IF($Q$92&lt;$Q$93,"OVERPAID BY (Incl VAT)",IF($Q$92&gt;$Q$93,"FEES NOW DUE INCLUDING VAT &amp; NON TAXABLE EXPENSES",""))</f>
        <v/>
      </c>
      <c r="J97" s="1353"/>
      <c r="K97" s="1353"/>
      <c r="L97" s="1353"/>
      <c r="M97" s="1353"/>
      <c r="N97" s="1353"/>
      <c r="O97" s="1354"/>
      <c r="P97" s="487"/>
      <c r="Q97" s="729">
        <f>Q94+Q95+Q96</f>
        <v>0</v>
      </c>
    </row>
    <row r="98" spans="1:17" ht="15.75" thickTop="1" x14ac:dyDescent="0.2">
      <c r="A98" s="634"/>
      <c r="B98" s="635"/>
      <c r="C98" s="635"/>
      <c r="D98" s="635"/>
      <c r="E98" s="635"/>
      <c r="F98" s="635"/>
      <c r="G98" s="635"/>
      <c r="H98" s="635"/>
      <c r="I98" s="635"/>
      <c r="J98" s="635"/>
      <c r="K98" s="635"/>
      <c r="L98" s="635"/>
      <c r="M98" s="635"/>
      <c r="N98" s="635"/>
      <c r="O98" s="635"/>
      <c r="P98" s="635"/>
      <c r="Q98" s="636"/>
    </row>
    <row r="99" spans="1:17" x14ac:dyDescent="0.2">
      <c r="A99" s="637"/>
      <c r="B99" s="638"/>
      <c r="C99" s="638"/>
      <c r="D99" s="638"/>
      <c r="E99" s="638"/>
      <c r="F99" s="638"/>
      <c r="G99" s="638"/>
      <c r="H99" s="638"/>
      <c r="I99" s="638"/>
      <c r="J99" s="638"/>
      <c r="K99" s="639"/>
      <c r="L99" s="640"/>
      <c r="M99" s="640"/>
      <c r="N99" s="638"/>
      <c r="O99" s="638"/>
      <c r="P99" s="638"/>
      <c r="Q99" s="641"/>
    </row>
    <row r="100" spans="1:17" x14ac:dyDescent="0.2">
      <c r="A100" s="1369" t="s">
        <v>28</v>
      </c>
      <c r="B100" s="1365"/>
      <c r="C100" s="650"/>
      <c r="D100" s="1365" t="s">
        <v>9</v>
      </c>
      <c r="E100" s="1365"/>
      <c r="F100" s="1365"/>
      <c r="G100" s="1365"/>
      <c r="H100" s="1365"/>
      <c r="I100" s="651"/>
      <c r="J100" s="651"/>
      <c r="K100" s="1365" t="s">
        <v>133</v>
      </c>
      <c r="L100" s="1365"/>
      <c r="M100" s="1365"/>
      <c r="N100" s="638"/>
      <c r="O100" s="1365" t="s">
        <v>9</v>
      </c>
      <c r="P100" s="1365"/>
      <c r="Q100" s="641"/>
    </row>
    <row r="101" spans="1:17" x14ac:dyDescent="0.2">
      <c r="A101" s="642"/>
      <c r="B101" s="638"/>
      <c r="C101" s="638"/>
      <c r="D101" s="638"/>
      <c r="E101" s="638"/>
      <c r="F101" s="638"/>
      <c r="G101" s="638"/>
      <c r="H101" s="638"/>
      <c r="I101" s="638"/>
      <c r="J101" s="638"/>
      <c r="K101" s="638"/>
      <c r="L101" s="638"/>
      <c r="M101" s="638"/>
      <c r="N101" s="638"/>
      <c r="O101" s="638"/>
      <c r="P101" s="638"/>
      <c r="Q101" s="641"/>
    </row>
    <row r="102" spans="1:17" x14ac:dyDescent="0.2">
      <c r="A102" s="643" t="s">
        <v>26</v>
      </c>
      <c r="B102" s="644"/>
      <c r="C102" s="644"/>
      <c r="D102" s="644"/>
      <c r="E102" s="644"/>
      <c r="F102" s="644"/>
      <c r="G102" s="644"/>
      <c r="H102" s="644"/>
      <c r="I102" s="644"/>
      <c r="J102" s="644"/>
      <c r="K102" s="644"/>
      <c r="L102" s="640"/>
      <c r="M102" s="640"/>
      <c r="N102" s="640"/>
      <c r="O102" s="640"/>
      <c r="P102" s="640"/>
      <c r="Q102" s="645"/>
    </row>
    <row r="103" spans="1:17" x14ac:dyDescent="0.2">
      <c r="A103" s="642"/>
      <c r="B103" s="638"/>
      <c r="C103" s="638"/>
      <c r="D103" s="638"/>
      <c r="E103" s="638"/>
      <c r="F103" s="638"/>
      <c r="G103" s="638"/>
      <c r="H103" s="638"/>
      <c r="I103" s="638"/>
      <c r="J103" s="638"/>
      <c r="K103" s="638"/>
      <c r="L103" s="638"/>
      <c r="M103" s="638"/>
      <c r="N103" s="638"/>
      <c r="O103" s="638"/>
      <c r="P103" s="638"/>
      <c r="Q103" s="641"/>
    </row>
    <row r="104" spans="1:17" x14ac:dyDescent="0.2">
      <c r="A104" s="642"/>
      <c r="B104" s="646"/>
      <c r="C104" s="646"/>
      <c r="D104" s="646"/>
      <c r="E104" s="646"/>
      <c r="F104" s="646"/>
      <c r="G104" s="646"/>
      <c r="H104" s="646"/>
      <c r="I104" s="646"/>
      <c r="J104" s="646"/>
      <c r="K104" s="647"/>
      <c r="L104" s="647"/>
      <c r="M104" s="648" t="s">
        <v>30</v>
      </c>
      <c r="N104" s="646"/>
      <c r="O104" s="646"/>
      <c r="P104" s="646"/>
      <c r="Q104" s="649"/>
    </row>
    <row r="105" spans="1:17" x14ac:dyDescent="0.2">
      <c r="A105" s="653" t="s">
        <v>31</v>
      </c>
      <c r="B105" s="654" t="s">
        <v>32</v>
      </c>
      <c r="C105" s="654">
        <f>'Input Data'!D10</f>
        <v>0</v>
      </c>
      <c r="D105" s="654"/>
      <c r="E105" s="654"/>
      <c r="F105" s="654"/>
      <c r="G105" s="654"/>
      <c r="H105" s="654"/>
      <c r="I105" s="654"/>
      <c r="J105" s="654"/>
      <c r="K105" s="654"/>
      <c r="L105" s="654"/>
      <c r="M105" s="654"/>
      <c r="N105" s="654"/>
      <c r="O105" s="654"/>
      <c r="P105" s="654"/>
      <c r="Q105" s="655"/>
    </row>
    <row r="106" spans="1:17" x14ac:dyDescent="0.2">
      <c r="A106" s="656" t="s">
        <v>333</v>
      </c>
      <c r="B106" s="1305"/>
      <c r="C106" s="1306"/>
      <c r="D106" s="1306"/>
      <c r="E106" s="1306"/>
      <c r="F106" s="1306"/>
      <c r="G106" s="1306"/>
      <c r="H106" s="1306"/>
      <c r="I106" s="1306"/>
      <c r="J106" s="1306"/>
      <c r="K106" s="1306"/>
      <c r="L106" s="1306"/>
      <c r="M106" s="1306"/>
      <c r="N106" s="1306"/>
      <c r="O106" s="1306"/>
      <c r="P106" s="1306"/>
      <c r="Q106" s="1307"/>
    </row>
    <row r="107" spans="1:17" ht="15.75" thickBot="1" x14ac:dyDescent="0.25">
      <c r="A107" s="652"/>
      <c r="B107" s="1308"/>
      <c r="C107" s="1308"/>
      <c r="D107" s="1308"/>
      <c r="E107" s="1308"/>
      <c r="F107" s="1308"/>
      <c r="G107" s="1308"/>
      <c r="H107" s="1308"/>
      <c r="I107" s="1308"/>
      <c r="J107" s="1308"/>
      <c r="K107" s="1308"/>
      <c r="L107" s="1308"/>
      <c r="M107" s="1308"/>
      <c r="N107" s="1308"/>
      <c r="O107" s="1308"/>
      <c r="P107" s="1308"/>
      <c r="Q107" s="1309"/>
    </row>
    <row r="108" spans="1:17" ht="15.75" thickTop="1" x14ac:dyDescent="0.2"/>
  </sheetData>
  <sheetProtection password="CD4C" sheet="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3">
    <mergeCell ref="B5:M5"/>
    <mergeCell ref="B7:M7"/>
    <mergeCell ref="B6:M6"/>
    <mergeCell ref="B8:K8"/>
    <mergeCell ref="O100:P100"/>
    <mergeCell ref="A97:G97"/>
    <mergeCell ref="A100:B100"/>
    <mergeCell ref="D100:H100"/>
    <mergeCell ref="K100:M100"/>
    <mergeCell ref="O9:Q9"/>
    <mergeCell ref="L16:P16"/>
    <mergeCell ref="O13:P13"/>
    <mergeCell ref="A16:I16"/>
    <mergeCell ref="A9:B9"/>
    <mergeCell ref="D9:I9"/>
    <mergeCell ref="D12:J12"/>
    <mergeCell ref="D11:J11"/>
    <mergeCell ref="D14:J14"/>
    <mergeCell ref="I97:O97"/>
    <mergeCell ref="I95:J95"/>
    <mergeCell ref="A36:M36"/>
    <mergeCell ref="A52:D53"/>
    <mergeCell ref="B47:O47"/>
    <mergeCell ref="A59:C60"/>
    <mergeCell ref="A62:C63"/>
    <mergeCell ref="A37:C38"/>
    <mergeCell ref="A49:C50"/>
    <mergeCell ref="B106:Q107"/>
    <mergeCell ref="D1:I1"/>
    <mergeCell ref="K1:Q1"/>
    <mergeCell ref="C3:J3"/>
    <mergeCell ref="D2:I2"/>
    <mergeCell ref="A21:D21"/>
    <mergeCell ref="A31:E32"/>
    <mergeCell ref="P57:Q57"/>
    <mergeCell ref="A28:C29"/>
    <mergeCell ref="L17:P17"/>
    <mergeCell ref="D10:I10"/>
    <mergeCell ref="A17:I17"/>
    <mergeCell ref="J16:K16"/>
    <mergeCell ref="J17:K17"/>
    <mergeCell ref="I94:O94"/>
    <mergeCell ref="D13:J13"/>
  </mergeCells>
  <phoneticPr fontId="0"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&amp;L&amp;"Arial,Regular"&amp;9&amp;F: 
&amp;A&amp;C&amp;"Arial,Regular"&amp;P&amp;R&amp;"Arial,Regular"&amp;9&amp;D</oddFooter>
  </headerFooter>
  <rowBreaks count="1" manualBreakCount="1">
    <brk id="56"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zoomScaleNormal="100" workbookViewId="0">
      <selection activeCell="D7" sqref="D7"/>
    </sheetView>
  </sheetViews>
  <sheetFormatPr defaultRowHeight="15" x14ac:dyDescent="0.2"/>
  <cols>
    <col min="1" max="1" width="12" customWidth="1"/>
    <col min="2" max="2" width="10.109375" bestFit="1" customWidth="1"/>
    <col min="3" max="3" width="9" bestFit="1" customWidth="1"/>
    <col min="5" max="5" width="2.88671875" customWidth="1"/>
    <col min="6" max="6" width="11.6640625" customWidth="1"/>
    <col min="7" max="7" width="11.109375" bestFit="1" customWidth="1"/>
    <col min="8" max="8" width="8.5546875" bestFit="1" customWidth="1"/>
    <col min="9" max="9" width="7" bestFit="1" customWidth="1"/>
    <col min="10" max="10" width="3.21875" customWidth="1"/>
    <col min="11" max="11" width="11.33203125" customWidth="1"/>
    <col min="12" max="12" width="11.109375" bestFit="1" customWidth="1"/>
    <col min="13" max="13" width="8.5546875" bestFit="1" customWidth="1"/>
    <col min="14" max="14" width="7" bestFit="1" customWidth="1"/>
    <col min="15" max="15" width="3.6640625" customWidth="1"/>
    <col min="16" max="16" width="6.6640625" customWidth="1"/>
    <col min="17" max="17" width="17.21875" customWidth="1"/>
    <col min="19" max="19" width="3" customWidth="1"/>
  </cols>
  <sheetData>
    <row r="1" spans="1:21" ht="24.75" customHeight="1" thickBot="1" x14ac:dyDescent="0.3">
      <c r="A1" s="616" t="s">
        <v>321</v>
      </c>
      <c r="B1" s="609"/>
      <c r="C1" s="609"/>
      <c r="D1" s="609"/>
      <c r="F1" s="616" t="s">
        <v>297</v>
      </c>
      <c r="G1" s="609"/>
      <c r="H1" s="609"/>
      <c r="I1" s="609"/>
      <c r="J1" s="609"/>
      <c r="K1" s="616" t="s">
        <v>298</v>
      </c>
      <c r="L1" s="609"/>
      <c r="M1" s="609"/>
      <c r="N1" s="609"/>
      <c r="O1" s="14"/>
      <c r="P1" s="664" t="s">
        <v>334</v>
      </c>
      <c r="Q1" s="665"/>
      <c r="R1" s="665"/>
      <c r="S1" s="665"/>
      <c r="T1" s="665"/>
      <c r="U1" s="665"/>
    </row>
    <row r="2" spans="1:21" ht="15" customHeight="1" x14ac:dyDescent="0.2">
      <c r="A2" s="615" t="s">
        <v>322</v>
      </c>
      <c r="B2" s="1385" t="s">
        <v>293</v>
      </c>
      <c r="C2" s="1385"/>
      <c r="D2" s="1385"/>
      <c r="F2" s="615" t="s">
        <v>291</v>
      </c>
      <c r="G2" s="1385" t="s">
        <v>293</v>
      </c>
      <c r="H2" s="1385"/>
      <c r="I2" s="1385"/>
      <c r="J2" s="609"/>
      <c r="K2" s="615" t="s">
        <v>294</v>
      </c>
      <c r="L2" s="1385" t="s">
        <v>293</v>
      </c>
      <c r="M2" s="1385"/>
      <c r="N2" s="1385"/>
      <c r="O2" s="14"/>
      <c r="P2" s="666" t="s">
        <v>335</v>
      </c>
      <c r="Q2" s="667" t="s">
        <v>336</v>
      </c>
      <c r="R2" s="668" t="s">
        <v>337</v>
      </c>
      <c r="S2" s="669"/>
      <c r="T2" s="670" t="s">
        <v>338</v>
      </c>
      <c r="U2" s="671" t="s">
        <v>339</v>
      </c>
    </row>
    <row r="3" spans="1:21" x14ac:dyDescent="0.2">
      <c r="A3" s="1197">
        <v>0</v>
      </c>
      <c r="B3" s="1197">
        <v>579000</v>
      </c>
      <c r="C3" s="1197">
        <v>1749</v>
      </c>
      <c r="D3" s="610">
        <v>0.105</v>
      </c>
      <c r="F3" s="1197">
        <v>0</v>
      </c>
      <c r="G3" s="1197">
        <v>643000</v>
      </c>
      <c r="H3" s="1197">
        <v>1943</v>
      </c>
      <c r="I3" s="610">
        <v>0.105</v>
      </c>
      <c r="J3" s="609"/>
      <c r="K3" s="1198">
        <v>0</v>
      </c>
      <c r="L3" s="1198" t="s">
        <v>316</v>
      </c>
      <c r="M3" s="1198">
        <v>2237</v>
      </c>
      <c r="N3" s="610">
        <v>0.105</v>
      </c>
      <c r="O3" s="14"/>
      <c r="P3" s="672" t="s">
        <v>340</v>
      </c>
      <c r="Q3" s="673" t="s">
        <v>341</v>
      </c>
      <c r="R3" s="674">
        <f>IF('Input Data'!$E$23&lt;1,0,20%)</f>
        <v>0.2</v>
      </c>
      <c r="S3" s="675" t="s">
        <v>27</v>
      </c>
      <c r="T3" s="676">
        <f>IF('Input Data'!$E$23=1,'Input Data'!$D$24,1)</f>
        <v>1</v>
      </c>
      <c r="U3" s="677">
        <f>R3*T3</f>
        <v>0.2</v>
      </c>
    </row>
    <row r="4" spans="1:21" x14ac:dyDescent="0.2">
      <c r="A4" s="1197">
        <f>B3</f>
        <v>579000</v>
      </c>
      <c r="B4" s="1197">
        <v>1059000</v>
      </c>
      <c r="C4" s="1197">
        <v>7539</v>
      </c>
      <c r="D4" s="610">
        <v>9.5000000000000001E-2</v>
      </c>
      <c r="F4" s="1197">
        <v>643000</v>
      </c>
      <c r="G4" s="1197">
        <v>1175000</v>
      </c>
      <c r="H4" s="1197">
        <v>8373</v>
      </c>
      <c r="I4" s="610">
        <v>9.5000000000000001E-2</v>
      </c>
      <c r="J4" s="609"/>
      <c r="K4" s="1198">
        <v>739000</v>
      </c>
      <c r="L4" s="1198">
        <v>1351000</v>
      </c>
      <c r="M4" s="1198">
        <v>9627</v>
      </c>
      <c r="N4" s="610">
        <v>9.5000000000000001E-2</v>
      </c>
      <c r="O4" s="14"/>
      <c r="P4" s="672" t="s">
        <v>342</v>
      </c>
      <c r="Q4" s="673" t="s">
        <v>343</v>
      </c>
      <c r="R4" s="674">
        <f>IF('Input Data'!E23&lt;2,0,40%)</f>
        <v>0.4</v>
      </c>
      <c r="S4" s="675" t="s">
        <v>27</v>
      </c>
      <c r="T4" s="676">
        <f>IF('Input Data'!$E$23=2,'Input Data'!$D$24,1)</f>
        <v>1</v>
      </c>
      <c r="U4" s="677">
        <f>R4*T4+U3</f>
        <v>0.60000000000000009</v>
      </c>
    </row>
    <row r="5" spans="1:21" ht="15.75" thickBot="1" x14ac:dyDescent="0.25">
      <c r="A5" s="1197">
        <f t="shared" ref="A5:A15" si="0">B4</f>
        <v>1059000</v>
      </c>
      <c r="B5" s="1197">
        <v>1596000</v>
      </c>
      <c r="C5" s="1197">
        <v>12834</v>
      </c>
      <c r="D5" s="610">
        <v>0.09</v>
      </c>
      <c r="F5" s="1197">
        <v>1175000</v>
      </c>
      <c r="G5" s="1197">
        <v>1772000</v>
      </c>
      <c r="H5" s="1197">
        <v>14248</v>
      </c>
      <c r="I5" s="610">
        <v>0.09</v>
      </c>
      <c r="J5" s="609"/>
      <c r="K5" s="1198">
        <v>1351000</v>
      </c>
      <c r="L5" s="1198">
        <v>2038000</v>
      </c>
      <c r="M5" s="1198">
        <v>16382</v>
      </c>
      <c r="N5" s="610">
        <v>0.09</v>
      </c>
      <c r="O5" s="14"/>
      <c r="P5" s="678" t="s">
        <v>344</v>
      </c>
      <c r="Q5" s="679" t="s">
        <v>345</v>
      </c>
      <c r="R5" s="680">
        <f>IF('Input Data'!$E$23&lt;3,0,15%)</f>
        <v>0.15</v>
      </c>
      <c r="S5" s="681" t="s">
        <v>27</v>
      </c>
      <c r="T5" s="682">
        <f>IF('Input Data'!$E$23=3,'Input Data'!$D$24,1)</f>
        <v>1</v>
      </c>
      <c r="U5" s="683">
        <f>R5*T5+U4</f>
        <v>0.75000000000000011</v>
      </c>
    </row>
    <row r="6" spans="1:21" x14ac:dyDescent="0.2">
      <c r="A6" s="1197">
        <f t="shared" si="0"/>
        <v>1596000</v>
      </c>
      <c r="B6" s="1197">
        <v>2386000</v>
      </c>
      <c r="C6" s="1197">
        <v>20814</v>
      </c>
      <c r="D6" s="610">
        <v>8.5000000000000006E-2</v>
      </c>
      <c r="F6" s="1197">
        <v>1772000</v>
      </c>
      <c r="G6" s="1197">
        <v>2648000</v>
      </c>
      <c r="H6" s="1197">
        <v>23108</v>
      </c>
      <c r="I6" s="610">
        <v>8.5000000000000006E-2</v>
      </c>
      <c r="J6" s="609"/>
      <c r="K6" s="1198">
        <v>2038000</v>
      </c>
      <c r="L6" s="1198">
        <v>3045000</v>
      </c>
      <c r="M6" s="1198">
        <v>26572</v>
      </c>
      <c r="N6" s="610">
        <v>8.5000000000000006E-2</v>
      </c>
      <c r="O6" s="14"/>
    </row>
    <row r="7" spans="1:21" x14ac:dyDescent="0.2">
      <c r="A7" s="1197">
        <f t="shared" si="0"/>
        <v>2386000</v>
      </c>
      <c r="B7" s="1197">
        <v>3980000</v>
      </c>
      <c r="C7" s="1197">
        <v>32744</v>
      </c>
      <c r="D7" s="610">
        <v>0.08</v>
      </c>
      <c r="F7" s="1197">
        <v>2648000</v>
      </c>
      <c r="G7" s="1197">
        <v>4418000</v>
      </c>
      <c r="H7" s="1197">
        <v>36348</v>
      </c>
      <c r="I7" s="610">
        <v>0.08</v>
      </c>
      <c r="J7" s="609"/>
      <c r="K7" s="1198">
        <v>3045000</v>
      </c>
      <c r="L7" s="1198">
        <v>5081000</v>
      </c>
      <c r="M7" s="1198">
        <v>41797</v>
      </c>
      <c r="N7" s="610">
        <v>0.08</v>
      </c>
      <c r="O7" s="14"/>
      <c r="Q7" s="673" t="s">
        <v>341</v>
      </c>
      <c r="R7" s="685">
        <v>0.2</v>
      </c>
      <c r="S7" s="684"/>
      <c r="T7" s="684"/>
      <c r="U7" s="684"/>
    </row>
    <row r="8" spans="1:21" x14ac:dyDescent="0.2">
      <c r="A8" s="1197">
        <f t="shared" si="0"/>
        <v>3980000</v>
      </c>
      <c r="B8" s="1197">
        <v>6636000</v>
      </c>
      <c r="C8" s="1197">
        <v>52644</v>
      </c>
      <c r="D8" s="610">
        <v>7.4999999999999997E-2</v>
      </c>
      <c r="F8" s="1197">
        <v>4418000</v>
      </c>
      <c r="G8" s="1197">
        <v>7366000</v>
      </c>
      <c r="H8" s="1197">
        <v>58438</v>
      </c>
      <c r="I8" s="610">
        <v>7.4999999999999997E-2</v>
      </c>
      <c r="J8" s="609"/>
      <c r="K8" s="1198">
        <v>5081000</v>
      </c>
      <c r="L8" s="1198">
        <v>8471000</v>
      </c>
      <c r="M8" s="1198">
        <v>67202</v>
      </c>
      <c r="N8" s="610">
        <v>7.4999999999999997E-2</v>
      </c>
      <c r="O8" s="14"/>
      <c r="Q8" s="673" t="s">
        <v>343</v>
      </c>
      <c r="R8" s="685">
        <v>0.4</v>
      </c>
      <c r="S8" s="684"/>
      <c r="T8" s="684"/>
      <c r="U8" s="684"/>
    </row>
    <row r="9" spans="1:21" x14ac:dyDescent="0.2">
      <c r="A9" s="1197">
        <f t="shared" si="0"/>
        <v>6636000</v>
      </c>
      <c r="B9" s="1197">
        <v>10615000</v>
      </c>
      <c r="C9" s="1197">
        <v>85824</v>
      </c>
      <c r="D9" s="610">
        <v>7.0000000000000007E-2</v>
      </c>
      <c r="F9" s="1197">
        <v>7366000</v>
      </c>
      <c r="G9" s="1197">
        <v>11783000</v>
      </c>
      <c r="H9" s="1197">
        <v>95268</v>
      </c>
      <c r="I9" s="610">
        <v>7.0000000000000007E-2</v>
      </c>
      <c r="J9" s="609"/>
      <c r="K9" s="1198">
        <v>8471000</v>
      </c>
      <c r="L9" s="1198">
        <v>13550000</v>
      </c>
      <c r="M9" s="1198">
        <v>109557</v>
      </c>
      <c r="N9" s="610">
        <v>7.0000000000000007E-2</v>
      </c>
      <c r="O9" s="14"/>
      <c r="Q9" s="673" t="s">
        <v>345</v>
      </c>
      <c r="R9" s="685">
        <v>0.15</v>
      </c>
      <c r="S9" s="684"/>
      <c r="T9" s="684"/>
      <c r="U9" s="684"/>
    </row>
    <row r="10" spans="1:21" x14ac:dyDescent="0.2">
      <c r="A10" s="1197">
        <f t="shared" si="0"/>
        <v>10615000</v>
      </c>
      <c r="B10" s="1197">
        <v>15923000</v>
      </c>
      <c r="C10" s="1197">
        <v>138899</v>
      </c>
      <c r="D10" s="610">
        <v>6.5000000000000002E-2</v>
      </c>
      <c r="F10" s="1197">
        <v>11783000</v>
      </c>
      <c r="G10" s="1197">
        <v>17675000</v>
      </c>
      <c r="H10" s="1197">
        <v>154183</v>
      </c>
      <c r="I10" s="610">
        <v>6.5000000000000002E-2</v>
      </c>
      <c r="J10" s="609"/>
      <c r="K10" s="1198">
        <v>13550000</v>
      </c>
      <c r="L10" s="1198">
        <v>20326000</v>
      </c>
      <c r="M10" s="1198">
        <v>177307</v>
      </c>
      <c r="N10" s="610">
        <v>6.5000000000000002E-2</v>
      </c>
      <c r="O10" s="14"/>
      <c r="Q10" s="687" t="s">
        <v>346</v>
      </c>
      <c r="R10" s="688">
        <v>0.25</v>
      </c>
      <c r="S10" s="684"/>
      <c r="T10" s="684"/>
      <c r="U10" s="684"/>
    </row>
    <row r="11" spans="1:21" x14ac:dyDescent="0.2">
      <c r="A11" s="1197">
        <f t="shared" si="0"/>
        <v>15923000</v>
      </c>
      <c r="B11" s="1197">
        <v>29193000</v>
      </c>
      <c r="C11" s="1197">
        <v>258322</v>
      </c>
      <c r="D11" s="610">
        <v>5.7500000000000002E-2</v>
      </c>
      <c r="F11" s="1197">
        <v>17675000</v>
      </c>
      <c r="G11" s="1197">
        <v>32404000</v>
      </c>
      <c r="H11" s="1197">
        <v>286746</v>
      </c>
      <c r="I11" s="610">
        <v>5.7500000000000002E-2</v>
      </c>
      <c r="J11" s="609"/>
      <c r="K11" s="1198">
        <v>20326000</v>
      </c>
      <c r="L11" s="1198">
        <v>37265000</v>
      </c>
      <c r="M11" s="1198">
        <v>329752</v>
      </c>
      <c r="N11" s="610">
        <v>5.7500000000000002E-2</v>
      </c>
      <c r="O11" s="14"/>
      <c r="R11" s="686"/>
    </row>
    <row r="12" spans="1:21" x14ac:dyDescent="0.2">
      <c r="A12" s="1197">
        <f t="shared" si="0"/>
        <v>29193000</v>
      </c>
      <c r="B12" s="1197">
        <v>47770000</v>
      </c>
      <c r="C12" s="1197">
        <v>404287</v>
      </c>
      <c r="D12" s="610">
        <v>5.2499999999999998E-2</v>
      </c>
      <c r="F12" s="1197">
        <v>32404000</v>
      </c>
      <c r="G12" s="1197">
        <v>53025000</v>
      </c>
      <c r="H12" s="1197">
        <v>448766</v>
      </c>
      <c r="I12" s="610">
        <v>5.2499999999999998E-2</v>
      </c>
      <c r="J12" s="609"/>
      <c r="K12" s="1198">
        <v>37265000</v>
      </c>
      <c r="L12" s="1198">
        <v>60979000</v>
      </c>
      <c r="M12" s="1198">
        <v>516077</v>
      </c>
      <c r="N12" s="610">
        <v>5.2499999999999998E-2</v>
      </c>
      <c r="O12" s="14"/>
    </row>
    <row r="13" spans="1:21" x14ac:dyDescent="0.2">
      <c r="A13" s="1197">
        <f t="shared" si="0"/>
        <v>47770000</v>
      </c>
      <c r="B13" s="1197">
        <v>69002000</v>
      </c>
      <c r="C13" s="1197">
        <v>643137</v>
      </c>
      <c r="D13" s="610">
        <v>4.7500000000000001E-2</v>
      </c>
      <c r="F13" s="1197">
        <v>53025000</v>
      </c>
      <c r="G13" s="1197">
        <v>76592000</v>
      </c>
      <c r="H13" s="1197">
        <v>713891</v>
      </c>
      <c r="I13" s="610">
        <v>4.7500000000000001E-2</v>
      </c>
      <c r="J13" s="609"/>
      <c r="K13" s="1198">
        <v>60979000</v>
      </c>
      <c r="L13" s="1198">
        <v>88081000</v>
      </c>
      <c r="M13" s="1198">
        <v>820972</v>
      </c>
      <c r="N13" s="610">
        <v>4.7500000000000001E-2</v>
      </c>
      <c r="O13" s="14"/>
    </row>
    <row r="14" spans="1:21" x14ac:dyDescent="0.2">
      <c r="A14" s="1197">
        <f t="shared" si="0"/>
        <v>69002000</v>
      </c>
      <c r="B14" s="1197">
        <v>116772000</v>
      </c>
      <c r="C14" s="1197">
        <v>815642</v>
      </c>
      <c r="D14" s="610">
        <v>4.4999999999999998E-2</v>
      </c>
      <c r="F14" s="1197">
        <v>76592000</v>
      </c>
      <c r="G14" s="1197">
        <v>12961700</v>
      </c>
      <c r="H14" s="1197">
        <v>905371</v>
      </c>
      <c r="I14" s="610">
        <v>4.4999999999999998E-2</v>
      </c>
      <c r="J14" s="609"/>
      <c r="K14" s="1198">
        <v>88081000</v>
      </c>
      <c r="L14" s="1198">
        <v>149060000</v>
      </c>
      <c r="M14" s="1198">
        <v>1041175</v>
      </c>
      <c r="N14" s="610">
        <v>4.4999999999999998E-2</v>
      </c>
      <c r="O14" s="14"/>
    </row>
    <row r="15" spans="1:21" x14ac:dyDescent="0.2">
      <c r="A15" s="1197">
        <f t="shared" si="0"/>
        <v>116772000</v>
      </c>
      <c r="B15" s="1197"/>
      <c r="C15" s="1197">
        <v>1107572</v>
      </c>
      <c r="D15" s="610">
        <v>4.2500000000000003E-2</v>
      </c>
      <c r="F15" s="1197">
        <v>129617000</v>
      </c>
      <c r="G15" s="1197"/>
      <c r="H15" s="1197">
        <v>1229414</v>
      </c>
      <c r="I15" s="610">
        <v>4.2500000000000003E-2</v>
      </c>
      <c r="J15" s="609"/>
      <c r="K15" s="1198">
        <v>149060000</v>
      </c>
      <c r="L15" s="1197"/>
      <c r="M15" s="1198">
        <v>1413825</v>
      </c>
      <c r="N15" s="610">
        <v>4.2500000000000003E-2</v>
      </c>
      <c r="O15" s="14"/>
    </row>
    <row r="16" spans="1:21" x14ac:dyDescent="0.2">
      <c r="A16" s="611"/>
      <c r="B16" s="611"/>
      <c r="C16" s="611"/>
      <c r="D16" s="611"/>
      <c r="F16" s="611"/>
      <c r="G16" s="611"/>
      <c r="H16" s="611"/>
      <c r="I16" s="611"/>
      <c r="J16" s="609"/>
      <c r="K16" s="611"/>
      <c r="L16" s="611"/>
      <c r="M16" s="611"/>
      <c r="N16" s="611"/>
      <c r="O16" s="14"/>
    </row>
    <row r="17" spans="1:15" ht="39.75" customHeight="1" x14ac:dyDescent="0.2">
      <c r="A17" s="615" t="s">
        <v>323</v>
      </c>
      <c r="B17" s="1386" t="s">
        <v>289</v>
      </c>
      <c r="C17" s="1387"/>
      <c r="D17" s="1388"/>
      <c r="F17" s="615" t="s">
        <v>314</v>
      </c>
      <c r="G17" s="1386" t="s">
        <v>289</v>
      </c>
      <c r="H17" s="1387"/>
      <c r="I17" s="1388"/>
      <c r="J17" s="609"/>
      <c r="K17" s="615" t="s">
        <v>295</v>
      </c>
      <c r="L17" s="1386" t="s">
        <v>289</v>
      </c>
      <c r="M17" s="1387"/>
      <c r="N17" s="1388"/>
      <c r="O17" s="14"/>
    </row>
    <row r="18" spans="1:15" x14ac:dyDescent="0.2">
      <c r="A18" s="1197">
        <v>0</v>
      </c>
      <c r="B18" s="1197">
        <v>5843000</v>
      </c>
      <c r="C18" s="1197">
        <f>D17</f>
        <v>0</v>
      </c>
      <c r="D18" s="612">
        <v>3.4000000000000002E-2</v>
      </c>
      <c r="F18" s="1197">
        <v>0</v>
      </c>
      <c r="G18" s="1197">
        <v>6486000</v>
      </c>
      <c r="H18" s="1197">
        <v>0</v>
      </c>
      <c r="I18" s="612">
        <v>3.4000000000000002E-2</v>
      </c>
      <c r="J18" s="609"/>
      <c r="K18" s="1199">
        <v>0</v>
      </c>
      <c r="L18" s="1199">
        <v>7459000</v>
      </c>
      <c r="M18" s="1199">
        <v>0</v>
      </c>
      <c r="N18" s="612">
        <v>3.4000000000000002E-2</v>
      </c>
      <c r="O18" s="14"/>
    </row>
    <row r="19" spans="1:15" x14ac:dyDescent="0.2">
      <c r="A19" s="1197">
        <f>B18</f>
        <v>5843000</v>
      </c>
      <c r="B19" s="1197">
        <v>8753000</v>
      </c>
      <c r="C19" s="1197">
        <v>14608</v>
      </c>
      <c r="D19" s="612">
        <v>3.15E-2</v>
      </c>
      <c r="F19" s="1197">
        <v>6486000</v>
      </c>
      <c r="G19" s="1197">
        <v>9716000</v>
      </c>
      <c r="H19" s="1197">
        <v>16215</v>
      </c>
      <c r="I19" s="612">
        <v>3.15E-2</v>
      </c>
      <c r="J19" s="609"/>
      <c r="K19" s="1199">
        <v>7459000</v>
      </c>
      <c r="L19" s="1199">
        <v>11173000</v>
      </c>
      <c r="M19" s="1199">
        <v>18648</v>
      </c>
      <c r="N19" s="612">
        <v>3.15E-2</v>
      </c>
      <c r="O19" s="14"/>
    </row>
    <row r="20" spans="1:15" x14ac:dyDescent="0.2">
      <c r="A20" s="1197">
        <f>B19</f>
        <v>8753000</v>
      </c>
      <c r="B20" s="1197">
        <v>11674000</v>
      </c>
      <c r="C20" s="1197">
        <v>36491</v>
      </c>
      <c r="D20" s="612">
        <v>2.9000000000000001E-2</v>
      </c>
      <c r="F20" s="1197">
        <v>9716000</v>
      </c>
      <c r="G20" s="1197">
        <v>12958000</v>
      </c>
      <c r="H20" s="1197">
        <v>40505</v>
      </c>
      <c r="I20" s="612">
        <v>2.9000000000000001E-2</v>
      </c>
      <c r="J20" s="609"/>
      <c r="K20" s="1199">
        <v>11173000</v>
      </c>
      <c r="L20" s="1199">
        <v>14902000</v>
      </c>
      <c r="M20" s="1199">
        <v>46581</v>
      </c>
      <c r="N20" s="612">
        <v>2.9000000000000001E-2</v>
      </c>
      <c r="O20" s="14"/>
    </row>
    <row r="21" spans="1:15" x14ac:dyDescent="0.2">
      <c r="A21" s="1197">
        <f>B20</f>
        <v>11674000</v>
      </c>
      <c r="B21" s="1197">
        <v>19638000</v>
      </c>
      <c r="C21" s="1197">
        <v>65676</v>
      </c>
      <c r="D21" s="612">
        <v>2.6499999999999999E-2</v>
      </c>
      <c r="F21" s="1197">
        <v>12958000</v>
      </c>
      <c r="G21" s="1197">
        <v>21798000</v>
      </c>
      <c r="H21" s="1197">
        <v>72900</v>
      </c>
      <c r="I21" s="612">
        <v>2.6499999999999999E-2</v>
      </c>
      <c r="J21" s="609"/>
      <c r="K21" s="1199">
        <v>14902000</v>
      </c>
      <c r="L21" s="1199">
        <v>25068000</v>
      </c>
      <c r="M21" s="1199">
        <v>83836</v>
      </c>
      <c r="N21" s="612">
        <v>2.6499999999999999E-2</v>
      </c>
      <c r="O21" s="14"/>
    </row>
    <row r="22" spans="1:15" x14ac:dyDescent="0.2">
      <c r="A22" s="1197">
        <f>B21</f>
        <v>19638000</v>
      </c>
      <c r="B22" s="1197">
        <v>29193000</v>
      </c>
      <c r="C22" s="1197">
        <v>173685</v>
      </c>
      <c r="D22" s="612">
        <v>2.1000000000000001E-2</v>
      </c>
      <c r="F22" s="1197">
        <v>21798000</v>
      </c>
      <c r="G22" s="1197">
        <v>32404000</v>
      </c>
      <c r="H22" s="1197">
        <v>192789</v>
      </c>
      <c r="I22" s="612">
        <v>2.1000000000000001E-2</v>
      </c>
      <c r="J22" s="609"/>
      <c r="K22" s="1199">
        <v>25068000</v>
      </c>
      <c r="L22" s="1199">
        <v>37265000</v>
      </c>
      <c r="M22" s="1199">
        <v>221710</v>
      </c>
      <c r="N22" s="612">
        <v>2.1000000000000001E-2</v>
      </c>
      <c r="O22" s="14"/>
    </row>
    <row r="23" spans="1:15" x14ac:dyDescent="0.2">
      <c r="A23" s="1197">
        <f>B22</f>
        <v>29193000</v>
      </c>
      <c r="B23" s="1197"/>
      <c r="C23" s="1197">
        <v>319650</v>
      </c>
      <c r="D23" s="612">
        <v>1.6E-2</v>
      </c>
      <c r="F23" s="1197">
        <v>32404000</v>
      </c>
      <c r="G23" s="1197"/>
      <c r="H23" s="1197">
        <v>354809</v>
      </c>
      <c r="I23" s="612">
        <v>1.6E-2</v>
      </c>
      <c r="J23" s="609"/>
      <c r="K23" s="1199">
        <v>37265000</v>
      </c>
      <c r="L23" s="1197"/>
      <c r="M23" s="1199">
        <v>408035</v>
      </c>
      <c r="N23" s="612">
        <v>1.6E-2</v>
      </c>
      <c r="O23" s="14"/>
    </row>
    <row r="24" spans="1:15" x14ac:dyDescent="0.2">
      <c r="A24" s="613"/>
      <c r="B24" s="613"/>
      <c r="C24" s="613"/>
      <c r="D24" s="613"/>
      <c r="F24" s="613"/>
      <c r="G24" s="613"/>
      <c r="H24" s="613"/>
      <c r="I24" s="613"/>
      <c r="J24" s="609"/>
      <c r="K24" s="613"/>
      <c r="L24" s="613"/>
      <c r="M24" s="613"/>
      <c r="N24" s="613"/>
      <c r="O24" s="14"/>
    </row>
    <row r="25" spans="1:15" x14ac:dyDescent="0.2">
      <c r="A25" s="609"/>
      <c r="B25" s="609"/>
      <c r="C25" s="609"/>
      <c r="D25" s="609"/>
      <c r="F25" s="609"/>
      <c r="G25" s="609"/>
      <c r="H25" s="609"/>
      <c r="I25" s="609"/>
      <c r="J25" s="609"/>
      <c r="K25" s="609"/>
      <c r="L25" s="609"/>
      <c r="M25" s="609"/>
      <c r="N25" s="609"/>
      <c r="O25" s="14"/>
    </row>
    <row r="26" spans="1:15" ht="36" customHeight="1" x14ac:dyDescent="0.2">
      <c r="A26" s="614" t="s">
        <v>324</v>
      </c>
      <c r="B26" s="1386" t="s">
        <v>290</v>
      </c>
      <c r="C26" s="1387"/>
      <c r="D26" s="1388"/>
      <c r="F26" s="614" t="s">
        <v>292</v>
      </c>
      <c r="G26" s="1386" t="s">
        <v>290</v>
      </c>
      <c r="H26" s="1387"/>
      <c r="I26" s="1388"/>
      <c r="J26" s="609"/>
      <c r="K26" s="614" t="s">
        <v>296</v>
      </c>
      <c r="L26" s="1386" t="s">
        <v>290</v>
      </c>
      <c r="M26" s="1387"/>
      <c r="N26" s="1388"/>
      <c r="O26" s="14"/>
    </row>
    <row r="27" spans="1:15" x14ac:dyDescent="0.2">
      <c r="A27" s="1197">
        <v>0</v>
      </c>
      <c r="B27" s="1197">
        <v>6486000</v>
      </c>
      <c r="C27" s="1197">
        <v>0</v>
      </c>
      <c r="D27" s="610">
        <f t="shared" ref="D27:D32" si="1">0.5*D18</f>
        <v>1.7000000000000001E-2</v>
      </c>
      <c r="F27" s="1197">
        <v>0</v>
      </c>
      <c r="G27" s="1197">
        <v>6486000</v>
      </c>
      <c r="H27" s="1197">
        <v>0</v>
      </c>
      <c r="I27" s="610">
        <f t="shared" ref="I27:I32" si="2">0.5*I18</f>
        <v>1.7000000000000001E-2</v>
      </c>
      <c r="J27" s="609"/>
      <c r="K27" s="1199">
        <v>0</v>
      </c>
      <c r="L27" s="1199">
        <v>7459000</v>
      </c>
      <c r="M27" s="1199">
        <v>0</v>
      </c>
      <c r="N27" s="610">
        <f t="shared" ref="N27:N32" si="3">0.5*N18</f>
        <v>1.7000000000000001E-2</v>
      </c>
      <c r="O27" s="14"/>
    </row>
    <row r="28" spans="1:15" x14ac:dyDescent="0.2">
      <c r="A28" s="1197">
        <v>6486000</v>
      </c>
      <c r="B28" s="1197">
        <v>9716000</v>
      </c>
      <c r="C28" s="1197">
        <f>0.5*C19</f>
        <v>7304</v>
      </c>
      <c r="D28" s="610">
        <f t="shared" si="1"/>
        <v>1.575E-2</v>
      </c>
      <c r="F28" s="1197">
        <v>6486000</v>
      </c>
      <c r="G28" s="1197">
        <v>9716000</v>
      </c>
      <c r="H28" s="1197">
        <f>0.5*H19</f>
        <v>8107.5</v>
      </c>
      <c r="I28" s="610">
        <f t="shared" si="2"/>
        <v>1.575E-2</v>
      </c>
      <c r="J28" s="609"/>
      <c r="K28" s="1199">
        <v>7459000</v>
      </c>
      <c r="L28" s="1199">
        <v>11173000</v>
      </c>
      <c r="M28" s="1197">
        <f>0.5*M19</f>
        <v>9324</v>
      </c>
      <c r="N28" s="610">
        <f t="shared" si="3"/>
        <v>1.575E-2</v>
      </c>
      <c r="O28" s="14"/>
    </row>
    <row r="29" spans="1:15" x14ac:dyDescent="0.2">
      <c r="A29" s="1197">
        <v>9716000</v>
      </c>
      <c r="B29" s="1197">
        <v>12958000</v>
      </c>
      <c r="C29" s="1197">
        <f>0.5*C20</f>
        <v>18245.5</v>
      </c>
      <c r="D29" s="610">
        <f t="shared" si="1"/>
        <v>1.4500000000000001E-2</v>
      </c>
      <c r="F29" s="1197">
        <v>9716000</v>
      </c>
      <c r="G29" s="1197">
        <v>12958000</v>
      </c>
      <c r="H29" s="1197">
        <f>0.5*H20</f>
        <v>20252.5</v>
      </c>
      <c r="I29" s="610">
        <f t="shared" si="2"/>
        <v>1.4500000000000001E-2</v>
      </c>
      <c r="J29" s="609"/>
      <c r="K29" s="1199">
        <v>11173000</v>
      </c>
      <c r="L29" s="1199">
        <v>14902000</v>
      </c>
      <c r="M29" s="1197">
        <f>0.5*M20</f>
        <v>23290.5</v>
      </c>
      <c r="N29" s="610">
        <f t="shared" si="3"/>
        <v>1.4500000000000001E-2</v>
      </c>
      <c r="O29" s="14"/>
    </row>
    <row r="30" spans="1:15" x14ac:dyDescent="0.2">
      <c r="A30" s="1197">
        <v>12958000</v>
      </c>
      <c r="B30" s="1197">
        <v>21798000</v>
      </c>
      <c r="C30" s="1197">
        <f>0.5*C21</f>
        <v>32838</v>
      </c>
      <c r="D30" s="610">
        <f t="shared" si="1"/>
        <v>1.325E-2</v>
      </c>
      <c r="F30" s="1197">
        <v>12958000</v>
      </c>
      <c r="G30" s="1197">
        <v>21798000</v>
      </c>
      <c r="H30" s="1197">
        <f>0.5*H21</f>
        <v>36450</v>
      </c>
      <c r="I30" s="610">
        <f t="shared" si="2"/>
        <v>1.325E-2</v>
      </c>
      <c r="J30" s="609"/>
      <c r="K30" s="1199">
        <v>14902000</v>
      </c>
      <c r="L30" s="1199">
        <v>25068000</v>
      </c>
      <c r="M30" s="1197">
        <f>0.5*M21</f>
        <v>41918</v>
      </c>
      <c r="N30" s="610">
        <f t="shared" si="3"/>
        <v>1.325E-2</v>
      </c>
      <c r="O30" s="14"/>
    </row>
    <row r="31" spans="1:15" x14ac:dyDescent="0.2">
      <c r="A31" s="1197">
        <v>21798000</v>
      </c>
      <c r="B31" s="1197">
        <v>32404000</v>
      </c>
      <c r="C31" s="1197">
        <f>0.5*C22</f>
        <v>86842.5</v>
      </c>
      <c r="D31" s="610">
        <f t="shared" si="1"/>
        <v>1.0500000000000001E-2</v>
      </c>
      <c r="F31" s="1197">
        <v>21798000</v>
      </c>
      <c r="G31" s="1197">
        <v>32404000</v>
      </c>
      <c r="H31" s="1197">
        <f>0.5*H22</f>
        <v>96394.5</v>
      </c>
      <c r="I31" s="610">
        <f t="shared" si="2"/>
        <v>1.0500000000000001E-2</v>
      </c>
      <c r="J31" s="609"/>
      <c r="K31" s="1199">
        <v>25068000</v>
      </c>
      <c r="L31" s="1199">
        <v>37265000</v>
      </c>
      <c r="M31" s="1197">
        <f>0.5*M22</f>
        <v>110855</v>
      </c>
      <c r="N31" s="610">
        <f t="shared" si="3"/>
        <v>1.0500000000000001E-2</v>
      </c>
      <c r="O31" s="14"/>
    </row>
    <row r="32" spans="1:15" x14ac:dyDescent="0.2">
      <c r="A32" s="1197">
        <v>32404000</v>
      </c>
      <c r="B32" s="1197"/>
      <c r="C32" s="1197">
        <f>0.5*C23</f>
        <v>159825</v>
      </c>
      <c r="D32" s="610">
        <f t="shared" si="1"/>
        <v>8.0000000000000002E-3</v>
      </c>
      <c r="F32" s="1197">
        <v>32404000</v>
      </c>
      <c r="G32" s="1197"/>
      <c r="H32" s="1197">
        <f>0.5*H23</f>
        <v>177404.5</v>
      </c>
      <c r="I32" s="610">
        <f t="shared" si="2"/>
        <v>8.0000000000000002E-3</v>
      </c>
      <c r="J32" s="609"/>
      <c r="K32" s="1199">
        <v>37265000</v>
      </c>
      <c r="L32" s="1197"/>
      <c r="M32" s="1197">
        <f>0.5*M23</f>
        <v>204017.5</v>
      </c>
      <c r="N32" s="610">
        <f t="shared" si="3"/>
        <v>8.0000000000000002E-3</v>
      </c>
      <c r="O32" s="14"/>
    </row>
    <row r="33" spans="6:15" x14ac:dyDescent="0.2">
      <c r="F33" s="14"/>
      <c r="G33" s="14"/>
      <c r="H33" s="14"/>
      <c r="I33" s="14"/>
      <c r="J33" s="14"/>
      <c r="K33" s="14"/>
      <c r="L33" s="14"/>
      <c r="M33" s="14"/>
      <c r="N33" s="14"/>
      <c r="O33" s="14"/>
    </row>
    <row r="34" spans="6:15" x14ac:dyDescent="0.2">
      <c r="F34" s="14"/>
      <c r="G34" s="14"/>
      <c r="H34" s="14"/>
      <c r="I34" s="14"/>
      <c r="J34" s="14"/>
      <c r="K34" s="14"/>
      <c r="L34" s="14"/>
      <c r="M34" s="14"/>
      <c r="N34" s="14"/>
      <c r="O34" s="14"/>
    </row>
    <row r="35" spans="6:15" x14ac:dyDescent="0.2">
      <c r="F35" s="14"/>
      <c r="G35" s="14"/>
      <c r="H35" s="14"/>
      <c r="I35" s="14"/>
      <c r="J35" s="14"/>
      <c r="K35" s="14"/>
      <c r="L35" s="14"/>
      <c r="M35" s="14"/>
      <c r="N35" s="14"/>
      <c r="O35" s="14"/>
    </row>
    <row r="36" spans="6:15" x14ac:dyDescent="0.2">
      <c r="F36" s="14"/>
      <c r="G36" s="14"/>
      <c r="H36" s="14"/>
      <c r="I36" s="14"/>
      <c r="J36" s="14"/>
      <c r="K36" s="14"/>
      <c r="L36" s="14"/>
      <c r="M36" s="14"/>
      <c r="N36" s="14"/>
      <c r="O36" s="14"/>
    </row>
    <row r="37" spans="6:15" x14ac:dyDescent="0.2">
      <c r="F37" s="14"/>
      <c r="G37" s="14"/>
      <c r="H37" s="14"/>
      <c r="I37" s="14"/>
      <c r="J37" s="14"/>
      <c r="K37" s="14"/>
      <c r="L37" s="14"/>
      <c r="M37" s="14"/>
      <c r="N37" s="14"/>
      <c r="O37" s="14"/>
    </row>
    <row r="38" spans="6:15" x14ac:dyDescent="0.2">
      <c r="F38" s="14"/>
      <c r="G38" s="14"/>
      <c r="H38" s="14"/>
      <c r="I38" s="14"/>
      <c r="J38" s="14"/>
      <c r="K38" s="14"/>
      <c r="L38" s="14"/>
      <c r="M38" s="14"/>
      <c r="N38" s="14"/>
      <c r="O38" s="14"/>
    </row>
    <row r="39" spans="6:15" x14ac:dyDescent="0.2">
      <c r="F39" s="14"/>
      <c r="G39" s="14"/>
      <c r="H39" s="14"/>
      <c r="I39" s="14"/>
      <c r="J39" s="14"/>
      <c r="K39" s="14"/>
      <c r="L39" s="14"/>
      <c r="M39" s="14"/>
      <c r="N39" s="14"/>
      <c r="O39" s="14"/>
    </row>
    <row r="40" spans="6:15" x14ac:dyDescent="0.2">
      <c r="F40" s="14"/>
      <c r="G40" s="14"/>
      <c r="H40" s="14"/>
      <c r="I40" s="14"/>
      <c r="J40" s="14"/>
      <c r="K40" s="14"/>
      <c r="L40" s="14"/>
      <c r="M40" s="14"/>
      <c r="N40" s="14"/>
      <c r="O40" s="14"/>
    </row>
    <row r="41" spans="6:15" x14ac:dyDescent="0.2">
      <c r="F41" s="14"/>
      <c r="G41" s="14"/>
      <c r="H41" s="14"/>
      <c r="I41" s="14"/>
      <c r="J41" s="14"/>
      <c r="K41" s="14"/>
      <c r="L41" s="14"/>
      <c r="M41" s="14"/>
      <c r="N41" s="14"/>
      <c r="O41" s="14"/>
    </row>
    <row r="42" spans="6:15" x14ac:dyDescent="0.2">
      <c r="F42" s="14"/>
      <c r="G42" s="14"/>
      <c r="H42" s="14"/>
      <c r="I42" s="14"/>
      <c r="J42" s="14"/>
      <c r="K42" s="14"/>
      <c r="L42" s="14"/>
      <c r="M42" s="14"/>
      <c r="N42" s="14"/>
      <c r="O42" s="14"/>
    </row>
    <row r="43" spans="6:15" x14ac:dyDescent="0.2">
      <c r="F43" s="14"/>
      <c r="G43" s="14"/>
      <c r="H43" s="14"/>
      <c r="I43" s="14"/>
      <c r="J43" s="14"/>
      <c r="K43" s="14"/>
      <c r="L43" s="14"/>
      <c r="M43" s="14"/>
      <c r="N43" s="14"/>
      <c r="O43" s="14"/>
    </row>
    <row r="44" spans="6:15" x14ac:dyDescent="0.2">
      <c r="F44" s="14"/>
      <c r="G44" s="14"/>
      <c r="H44" s="14"/>
      <c r="I44" s="14"/>
      <c r="J44" s="14"/>
      <c r="K44" s="14"/>
      <c r="L44" s="14"/>
      <c r="M44" s="14"/>
      <c r="N44" s="14"/>
      <c r="O44" s="14"/>
    </row>
    <row r="45" spans="6:15" x14ac:dyDescent="0.2">
      <c r="F45" s="14"/>
      <c r="G45" s="14"/>
      <c r="H45" s="14"/>
      <c r="I45" s="14"/>
      <c r="J45" s="14"/>
      <c r="K45" s="14"/>
      <c r="L45" s="14"/>
      <c r="M45" s="14"/>
      <c r="N45" s="14"/>
      <c r="O45" s="14"/>
    </row>
    <row r="46" spans="6:15" x14ac:dyDescent="0.2">
      <c r="F46" s="14"/>
      <c r="G46" s="14"/>
      <c r="H46" s="14"/>
      <c r="I46" s="14"/>
      <c r="J46" s="14"/>
      <c r="K46" s="14"/>
      <c r="L46" s="14"/>
      <c r="M46" s="14"/>
      <c r="N46" s="14"/>
      <c r="O46" s="14"/>
    </row>
  </sheetData>
  <sheetProtection password="CD4C" sheet="1" objects="1" scenarios="1" formatCells="0" formatColumns="0" formatRows="0"/>
  <mergeCells count="9">
    <mergeCell ref="B2:D2"/>
    <mergeCell ref="B17:D17"/>
    <mergeCell ref="B26:D26"/>
    <mergeCell ref="G2:I2"/>
    <mergeCell ref="L2:N2"/>
    <mergeCell ref="G17:I17"/>
    <mergeCell ref="G26:I26"/>
    <mergeCell ref="L17:N17"/>
    <mergeCell ref="L26:N26"/>
  </mergeCells>
  <phoneticPr fontId="84" type="noConversion"/>
  <pageMargins left="0.75" right="0.75" top="1" bottom="1" header="0.5" footer="0.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I53"/>
  <sheetViews>
    <sheetView zoomScale="75" zoomScaleNormal="65" zoomScaleSheetLayoutView="80" workbookViewId="0">
      <selection activeCell="A8" sqref="A8:H8"/>
    </sheetView>
  </sheetViews>
  <sheetFormatPr defaultRowHeight="15" x14ac:dyDescent="0.2"/>
  <cols>
    <col min="1" max="1" width="12.88671875" customWidth="1"/>
    <col min="2" max="3" width="9.6640625" customWidth="1"/>
    <col min="4" max="4" width="21" customWidth="1"/>
    <col min="5" max="5" width="14.6640625" customWidth="1"/>
    <col min="6" max="6" width="16" customWidth="1"/>
    <col min="7" max="7" width="16.44140625" customWidth="1"/>
    <col min="8" max="8" width="17" customWidth="1"/>
    <col min="9" max="9" width="2.77734375" customWidth="1"/>
  </cols>
  <sheetData>
    <row r="1" spans="1:9" ht="32.25" customHeight="1" thickTop="1" x14ac:dyDescent="0.2">
      <c r="A1" s="1389" t="str">
        <f>'Summary Invoice '!K1</f>
        <v xml:space="preserve"> FEE FOR CIVIL/STRUCTURAL ENGINEERING SERVICES: </v>
      </c>
      <c r="B1" s="1390"/>
      <c r="C1" s="1390"/>
      <c r="D1" s="1390"/>
      <c r="E1" s="1390"/>
      <c r="F1" s="1391"/>
      <c r="G1" s="16"/>
      <c r="H1" s="192"/>
    </row>
    <row r="2" spans="1:9" x14ac:dyDescent="0.2">
      <c r="A2" s="184"/>
      <c r="B2" s="193"/>
      <c r="C2" s="193"/>
      <c r="D2" s="233"/>
      <c r="E2" s="193"/>
      <c r="F2" s="193"/>
      <c r="G2" s="193"/>
      <c r="H2" s="796" t="str">
        <f>'Input Data'!H3</f>
        <v>Version 3.1  2012-10</v>
      </c>
    </row>
    <row r="3" spans="1:9" ht="26.25" customHeight="1" x14ac:dyDescent="0.2">
      <c r="A3" s="142" t="s">
        <v>149</v>
      </c>
      <c r="B3" s="193"/>
      <c r="C3" s="193"/>
      <c r="D3" s="193"/>
      <c r="E3" s="193"/>
      <c r="F3" s="193"/>
      <c r="H3" s="661"/>
    </row>
    <row r="4" spans="1:9" ht="15.75" x14ac:dyDescent="0.2">
      <c r="A4" s="184"/>
      <c r="B4" s="193"/>
      <c r="C4" s="193"/>
      <c r="D4" s="193"/>
      <c r="E4" s="193"/>
      <c r="F4" s="193"/>
      <c r="G4" s="228" t="s">
        <v>216</v>
      </c>
      <c r="H4" s="841">
        <f>'Input Data'!D19</f>
        <v>0</v>
      </c>
    </row>
    <row r="5" spans="1:9" ht="20.25" x14ac:dyDescent="0.2">
      <c r="A5" s="142"/>
      <c r="B5" s="193"/>
      <c r="C5" s="144" t="s">
        <v>20</v>
      </c>
      <c r="D5" s="853">
        <f>'Input Data'!$D$20</f>
        <v>0</v>
      </c>
      <c r="E5" s="193"/>
      <c r="F5" s="193"/>
      <c r="G5" s="193"/>
      <c r="H5" s="194"/>
      <c r="I5" s="2"/>
    </row>
    <row r="6" spans="1:9" x14ac:dyDescent="0.2">
      <c r="A6" s="184"/>
      <c r="B6" s="193"/>
      <c r="C6" s="193"/>
      <c r="D6" s="193"/>
      <c r="E6" s="193"/>
      <c r="F6" s="193"/>
      <c r="G6" s="193"/>
      <c r="H6" s="194"/>
      <c r="I6" s="2"/>
    </row>
    <row r="7" spans="1:9" ht="20.25" x14ac:dyDescent="0.2">
      <c r="A7" s="43" t="s">
        <v>150</v>
      </c>
      <c r="B7" s="1392">
        <v>0</v>
      </c>
      <c r="C7" s="1393"/>
      <c r="D7" s="159"/>
      <c r="E7" s="159"/>
      <c r="G7" s="738" t="str">
        <f>'Input Data'!D23</f>
        <v>WORKING DRAWING</v>
      </c>
      <c r="H7" s="805" t="s">
        <v>153</v>
      </c>
    </row>
    <row r="8" spans="1:9" ht="31.5" customHeight="1" x14ac:dyDescent="0.2">
      <c r="A8" s="1400">
        <f>'Input Data'!D8</f>
        <v>0</v>
      </c>
      <c r="B8" s="1401"/>
      <c r="C8" s="1401"/>
      <c r="D8" s="1401"/>
      <c r="E8" s="1401"/>
      <c r="F8" s="1401"/>
      <c r="G8" s="1401"/>
      <c r="H8" s="1402"/>
      <c r="I8" s="20"/>
    </row>
    <row r="9" spans="1:9" ht="26.25" customHeight="1" x14ac:dyDescent="0.2">
      <c r="A9" s="1403">
        <f>'Input Data'!D9</f>
        <v>0</v>
      </c>
      <c r="B9" s="1401"/>
      <c r="C9" s="1401"/>
      <c r="D9" s="1401"/>
      <c r="E9" s="1401"/>
      <c r="F9" s="1401"/>
      <c r="G9" s="1401"/>
      <c r="H9" s="1402"/>
      <c r="I9" s="19"/>
    </row>
    <row r="10" spans="1:9" ht="15.75" thickBot="1" x14ac:dyDescent="0.25">
      <c r="A10" s="184"/>
      <c r="B10" s="193"/>
      <c r="C10" s="193"/>
      <c r="D10" s="193"/>
      <c r="E10" s="193"/>
      <c r="F10" s="193"/>
      <c r="G10" s="193"/>
      <c r="H10" s="194"/>
      <c r="I10" s="2"/>
    </row>
    <row r="11" spans="1:9" ht="93.75" customHeight="1" thickTop="1" thickBot="1" x14ac:dyDescent="0.25">
      <c r="A11" s="1397" t="s">
        <v>224</v>
      </c>
      <c r="B11" s="1398"/>
      <c r="C11" s="1398"/>
      <c r="D11" s="1399"/>
      <c r="E11" s="432" t="s">
        <v>143</v>
      </c>
      <c r="F11" s="432" t="s">
        <v>156</v>
      </c>
      <c r="G11" s="432" t="s">
        <v>157</v>
      </c>
      <c r="H11" s="229" t="s">
        <v>158</v>
      </c>
    </row>
    <row r="12" spans="1:9" ht="48" customHeight="1" thickTop="1" x14ac:dyDescent="0.2">
      <c r="A12" s="1394" t="s">
        <v>240</v>
      </c>
      <c r="B12" s="1326"/>
      <c r="C12" s="1326"/>
      <c r="D12" s="1395"/>
      <c r="E12" s="776"/>
      <c r="F12" s="776"/>
      <c r="G12" s="776"/>
      <c r="H12" s="797">
        <f>IF('Input Data'!$E$23&lt;4,E12,IF('Input Data'!$E$23=4,F12,IF('Input Data'!$E$23=5,G12)))</f>
        <v>0</v>
      </c>
    </row>
    <row r="13" spans="1:9" ht="54.75" customHeight="1" thickBot="1" x14ac:dyDescent="0.25">
      <c r="A13" s="1406" t="s">
        <v>252</v>
      </c>
      <c r="B13" s="1407"/>
      <c r="C13" s="1407"/>
      <c r="D13" s="1408"/>
      <c r="E13" s="778"/>
      <c r="F13" s="778"/>
      <c r="G13" s="778"/>
      <c r="H13" s="781">
        <f>IF('Input Data'!$E$23&lt;4,E13,IF('Input Data'!$E$23=4,F13,IF('Input Data'!$E$23=5,G13)))</f>
        <v>0</v>
      </c>
    </row>
    <row r="14" spans="1:9" ht="45.75" customHeight="1" thickBot="1" x14ac:dyDescent="0.25">
      <c r="A14" s="1240" t="s">
        <v>302</v>
      </c>
      <c r="B14" s="1241"/>
      <c r="C14" s="1241"/>
      <c r="D14" s="1396"/>
      <c r="E14" s="795">
        <f>SUM(E12:E13)</f>
        <v>0</v>
      </c>
      <c r="F14" s="795">
        <f>SUM(F12:F13)</f>
        <v>0</v>
      </c>
      <c r="G14" s="795">
        <f>SUM(G12:G13)</f>
        <v>0</v>
      </c>
      <c r="H14" s="795">
        <f>SUM(H12:H13)</f>
        <v>0</v>
      </c>
    </row>
    <row r="15" spans="1:9" ht="45.75" customHeight="1" thickTop="1" thickBot="1" x14ac:dyDescent="0.25">
      <c r="A15" s="1404" t="str">
        <f>IF('Input Data'!$E$23=5,IF(G14=H20,"","THE VALUE OF ( C) MUST BE THE SAME AS (D)"),"")</f>
        <v/>
      </c>
      <c r="B15" s="1405"/>
      <c r="C15" s="1405"/>
      <c r="D15" s="1405"/>
      <c r="E15" s="1405"/>
      <c r="F15" s="1405"/>
      <c r="G15" s="488" t="str">
        <f>IF('Input Data'!$E$23=5,IF($H$20=$G$14,"","ERROR"),"")</f>
        <v/>
      </c>
      <c r="H15" s="489"/>
    </row>
    <row r="16" spans="1:9" ht="11.25" customHeight="1" thickBot="1" x14ac:dyDescent="0.25">
      <c r="A16" s="1412"/>
      <c r="B16" s="1413"/>
      <c r="C16" s="1413"/>
      <c r="D16" s="490"/>
      <c r="E16" s="491"/>
      <c r="F16" s="492"/>
      <c r="G16" s="493"/>
      <c r="H16" s="494"/>
    </row>
    <row r="17" spans="1:8" ht="60.75" customHeight="1" thickTop="1" thickBot="1" x14ac:dyDescent="0.25">
      <c r="A17" s="1397" t="s">
        <v>228</v>
      </c>
      <c r="B17" s="1398"/>
      <c r="C17" s="1398"/>
      <c r="D17" s="1419"/>
      <c r="E17" s="1420"/>
      <c r="F17" s="1399"/>
      <c r="G17" s="432" t="s">
        <v>159</v>
      </c>
      <c r="H17" s="229" t="s">
        <v>158</v>
      </c>
    </row>
    <row r="18" spans="1:8" ht="33" customHeight="1" thickTop="1" x14ac:dyDescent="0.2">
      <c r="A18" s="1417" t="s">
        <v>241</v>
      </c>
      <c r="B18" s="1220"/>
      <c r="C18" s="1220"/>
      <c r="D18" s="1220"/>
      <c r="E18" s="1418"/>
      <c r="F18" s="1418"/>
      <c r="G18" s="776"/>
      <c r="H18" s="785">
        <f>IF('Input Data'!$E$23&gt;3,G18,0)</f>
        <v>0</v>
      </c>
    </row>
    <row r="19" spans="1:8" ht="35.25" customHeight="1" thickBot="1" x14ac:dyDescent="0.25">
      <c r="A19" s="1414" t="s">
        <v>251</v>
      </c>
      <c r="B19" s="1415"/>
      <c r="C19" s="1415"/>
      <c r="D19" s="1415"/>
      <c r="E19" s="1416"/>
      <c r="F19" s="1416"/>
      <c r="G19" s="778"/>
      <c r="H19" s="786">
        <f>IF('Input Data'!$E$23&gt;3,G19,0)</f>
        <v>0</v>
      </c>
    </row>
    <row r="20" spans="1:8" ht="36" customHeight="1" thickBot="1" x14ac:dyDescent="0.25">
      <c r="A20" s="1240" t="s">
        <v>303</v>
      </c>
      <c r="B20" s="1241"/>
      <c r="C20" s="1241"/>
      <c r="D20" s="1409"/>
      <c r="E20" s="1410"/>
      <c r="F20" s="1411"/>
      <c r="G20" s="795">
        <f>SUM(G18:G19)</f>
        <v>0</v>
      </c>
      <c r="H20" s="795">
        <f>SUM(H18:H19)</f>
        <v>0</v>
      </c>
    </row>
    <row r="21" spans="1:8" ht="15.75" thickTop="1" x14ac:dyDescent="0.2">
      <c r="A21" s="240"/>
      <c r="B21" s="240"/>
      <c r="C21" s="240"/>
      <c r="D21" s="240"/>
      <c r="E21" s="240"/>
      <c r="F21" s="240"/>
    </row>
    <row r="22" spans="1:8" x14ac:dyDescent="0.2">
      <c r="A22" s="240"/>
      <c r="B22" s="240"/>
      <c r="C22" s="240"/>
      <c r="D22" s="240"/>
      <c r="E22" s="240"/>
      <c r="F22" s="240"/>
    </row>
    <row r="23" spans="1:8" x14ac:dyDescent="0.2">
      <c r="A23" s="240"/>
      <c r="B23" s="240"/>
      <c r="C23" s="240"/>
      <c r="D23" s="240"/>
      <c r="E23" s="240"/>
      <c r="F23" s="240"/>
    </row>
    <row r="24" spans="1:8" x14ac:dyDescent="0.2">
      <c r="A24" s="240"/>
      <c r="B24" s="240"/>
      <c r="C24" s="240"/>
      <c r="D24" s="240"/>
      <c r="E24" s="240"/>
      <c r="F24" s="240"/>
    </row>
    <row r="25" spans="1:8" x14ac:dyDescent="0.2">
      <c r="A25" s="240"/>
      <c r="B25" s="240"/>
      <c r="C25" s="240"/>
      <c r="D25" s="240"/>
      <c r="E25" s="240"/>
      <c r="F25" s="240"/>
    </row>
    <row r="26" spans="1:8" x14ac:dyDescent="0.2">
      <c r="A26" s="240"/>
      <c r="B26" s="240"/>
      <c r="C26" s="240"/>
      <c r="D26" s="240"/>
      <c r="E26" s="240"/>
      <c r="F26" s="240"/>
    </row>
    <row r="27" spans="1:8" x14ac:dyDescent="0.2">
      <c r="A27" s="240"/>
      <c r="B27" s="240"/>
      <c r="C27" s="240"/>
      <c r="D27" s="240"/>
      <c r="E27" s="240"/>
      <c r="F27" s="240"/>
    </row>
    <row r="28" spans="1:8" x14ac:dyDescent="0.2">
      <c r="A28" s="240"/>
      <c r="B28" s="240"/>
      <c r="C28" s="240"/>
      <c r="D28" s="240"/>
      <c r="E28" s="240"/>
      <c r="F28" s="240"/>
    </row>
    <row r="29" spans="1:8" x14ac:dyDescent="0.2">
      <c r="A29" s="240"/>
      <c r="B29" s="240"/>
      <c r="C29" s="240"/>
      <c r="D29" s="240"/>
      <c r="E29" s="240"/>
      <c r="F29" s="240"/>
    </row>
    <row r="30" spans="1:8" x14ac:dyDescent="0.2">
      <c r="A30" s="240"/>
      <c r="B30" s="240"/>
      <c r="C30" s="240"/>
      <c r="D30" s="240"/>
      <c r="E30" s="240"/>
      <c r="F30" s="240"/>
    </row>
    <row r="31" spans="1:8" x14ac:dyDescent="0.2">
      <c r="A31" s="240"/>
      <c r="B31" s="240"/>
      <c r="C31" s="240"/>
      <c r="D31" s="240"/>
      <c r="E31" s="240"/>
      <c r="F31" s="240"/>
    </row>
    <row r="32" spans="1:8" x14ac:dyDescent="0.2">
      <c r="A32" s="240"/>
      <c r="B32" s="240"/>
      <c r="C32" s="240"/>
      <c r="D32" s="240"/>
      <c r="E32" s="240"/>
      <c r="F32" s="240"/>
    </row>
    <row r="33" spans="1:6" x14ac:dyDescent="0.2">
      <c r="A33" s="240"/>
      <c r="B33" s="240"/>
      <c r="C33" s="240"/>
      <c r="D33" s="240"/>
      <c r="E33" s="240"/>
      <c r="F33" s="240"/>
    </row>
    <row r="34" spans="1:6" x14ac:dyDescent="0.2">
      <c r="A34" s="240"/>
      <c r="B34" s="240"/>
      <c r="C34" s="240"/>
      <c r="D34" s="240"/>
      <c r="E34" s="240"/>
      <c r="F34" s="240"/>
    </row>
    <row r="35" spans="1:6" x14ac:dyDescent="0.2">
      <c r="A35" s="240"/>
      <c r="B35" s="240"/>
      <c r="C35" s="240"/>
      <c r="D35" s="240"/>
      <c r="E35" s="240"/>
      <c r="F35" s="240"/>
    </row>
    <row r="36" spans="1:6" x14ac:dyDescent="0.2">
      <c r="A36" s="240"/>
      <c r="B36" s="240"/>
      <c r="C36" s="240"/>
      <c r="D36" s="240"/>
      <c r="E36" s="240"/>
      <c r="F36" s="240"/>
    </row>
    <row r="37" spans="1:6" x14ac:dyDescent="0.2">
      <c r="A37" s="240"/>
      <c r="B37" s="240"/>
      <c r="C37" s="240"/>
      <c r="D37" s="240"/>
      <c r="E37" s="240"/>
      <c r="F37" s="240"/>
    </row>
    <row r="38" spans="1:6" x14ac:dyDescent="0.2">
      <c r="A38" s="240"/>
      <c r="B38" s="240"/>
      <c r="C38" s="240"/>
      <c r="D38" s="240"/>
      <c r="E38" s="240"/>
      <c r="F38" s="240"/>
    </row>
    <row r="39" spans="1:6" x14ac:dyDescent="0.2">
      <c r="A39" s="240"/>
      <c r="B39" s="240"/>
      <c r="C39" s="240"/>
      <c r="D39" s="240"/>
      <c r="E39" s="240"/>
      <c r="F39" s="240"/>
    </row>
    <row r="40" spans="1:6" x14ac:dyDescent="0.2">
      <c r="A40" s="240"/>
      <c r="B40" s="240"/>
      <c r="C40" s="240"/>
      <c r="D40" s="240"/>
      <c r="E40" s="240"/>
      <c r="F40" s="240"/>
    </row>
    <row r="41" spans="1:6" x14ac:dyDescent="0.2">
      <c r="A41" s="240"/>
      <c r="B41" s="240"/>
      <c r="C41" s="240"/>
      <c r="D41" s="240"/>
      <c r="E41" s="240"/>
      <c r="F41" s="240"/>
    </row>
    <row r="42" spans="1:6" x14ac:dyDescent="0.2">
      <c r="A42" s="240"/>
      <c r="B42" s="240"/>
      <c r="C42" s="240"/>
      <c r="D42" s="240"/>
      <c r="E42" s="240"/>
      <c r="F42" s="240"/>
    </row>
    <row r="43" spans="1:6" x14ac:dyDescent="0.2">
      <c r="A43" s="240"/>
      <c r="B43" s="240"/>
      <c r="C43" s="240"/>
      <c r="D43" s="240"/>
      <c r="E43" s="240"/>
      <c r="F43" s="240"/>
    </row>
    <row r="44" spans="1:6" x14ac:dyDescent="0.2">
      <c r="A44" s="240"/>
      <c r="B44" s="240"/>
      <c r="C44" s="240"/>
      <c r="D44" s="240"/>
      <c r="E44" s="240"/>
      <c r="F44" s="240"/>
    </row>
    <row r="45" spans="1:6" x14ac:dyDescent="0.2">
      <c r="A45" s="240"/>
      <c r="B45" s="240"/>
      <c r="C45" s="240"/>
      <c r="D45" s="240"/>
      <c r="E45" s="240"/>
      <c r="F45" s="240"/>
    </row>
    <row r="46" spans="1:6" x14ac:dyDescent="0.2">
      <c r="A46" s="240"/>
      <c r="B46" s="240"/>
      <c r="C46" s="240"/>
      <c r="D46" s="240"/>
      <c r="E46" s="240"/>
      <c r="F46" s="240"/>
    </row>
    <row r="47" spans="1:6" x14ac:dyDescent="0.2">
      <c r="A47" s="240"/>
      <c r="B47" s="240"/>
      <c r="C47" s="240"/>
      <c r="D47" s="240"/>
      <c r="E47" s="240"/>
      <c r="F47" s="240"/>
    </row>
    <row r="48" spans="1:6" x14ac:dyDescent="0.2">
      <c r="A48" s="240"/>
      <c r="B48" s="240"/>
      <c r="C48" s="240"/>
      <c r="D48" s="240"/>
      <c r="E48" s="240"/>
      <c r="F48" s="240"/>
    </row>
    <row r="49" spans="1:6" x14ac:dyDescent="0.2">
      <c r="A49" s="240"/>
      <c r="B49" s="240"/>
      <c r="C49" s="240"/>
      <c r="D49" s="240"/>
      <c r="E49" s="240"/>
      <c r="F49" s="240"/>
    </row>
    <row r="50" spans="1:6" x14ac:dyDescent="0.2">
      <c r="A50" s="240"/>
      <c r="B50" s="240"/>
      <c r="C50" s="240"/>
      <c r="D50" s="240"/>
      <c r="E50" s="240"/>
      <c r="F50" s="240"/>
    </row>
    <row r="51" spans="1:6" x14ac:dyDescent="0.2">
      <c r="A51" s="240"/>
      <c r="B51" s="240"/>
      <c r="C51" s="240"/>
      <c r="D51" s="240"/>
      <c r="E51" s="240"/>
      <c r="F51" s="240"/>
    </row>
    <row r="52" spans="1:6" x14ac:dyDescent="0.2">
      <c r="A52" s="240"/>
      <c r="B52" s="240"/>
      <c r="C52" s="240"/>
      <c r="D52" s="240"/>
      <c r="E52" s="240"/>
      <c r="F52" s="240"/>
    </row>
    <row r="53" spans="1:6" x14ac:dyDescent="0.2">
      <c r="A53" s="240"/>
      <c r="B53" s="240"/>
      <c r="C53" s="240"/>
      <c r="D53" s="240"/>
      <c r="E53" s="240"/>
      <c r="F53" s="240"/>
    </row>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14">
    <mergeCell ref="A15:F15"/>
    <mergeCell ref="A13:D13"/>
    <mergeCell ref="A20:F20"/>
    <mergeCell ref="A16:C16"/>
    <mergeCell ref="A19:F19"/>
    <mergeCell ref="A18:F18"/>
    <mergeCell ref="A17:F17"/>
    <mergeCell ref="A1:F1"/>
    <mergeCell ref="B7:C7"/>
    <mergeCell ref="A12:D12"/>
    <mergeCell ref="A14:D14"/>
    <mergeCell ref="A11:D11"/>
    <mergeCell ref="A8:H8"/>
    <mergeCell ref="A9:H9"/>
  </mergeCells>
  <phoneticPr fontId="0" type="noConversion"/>
  <printOptions horizontalCentered="1"/>
  <pageMargins left="0.74803149606299213" right="0.74803149606299213" top="0.78740157480314965" bottom="0.78740157480314965" header="0.51181102362204722" footer="0.51181102362204722"/>
  <pageSetup paperSize="8" scale="80" orientation="portrait" r:id="rId2"/>
  <headerFooter alignWithMargins="0">
    <oddFooter>&amp;L&amp;F&amp;A]&amp;C&amp;P&amp;R&amp;D</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Q48"/>
  <sheetViews>
    <sheetView zoomScale="75" zoomScaleNormal="75" zoomScaleSheetLayoutView="75" workbookViewId="0">
      <selection activeCell="O5" sqref="O5"/>
    </sheetView>
  </sheetViews>
  <sheetFormatPr defaultRowHeight="15" x14ac:dyDescent="0.2"/>
  <cols>
    <col min="1" max="1" width="13.33203125" customWidth="1"/>
    <col min="2" max="2" width="17.21875" customWidth="1"/>
    <col min="3" max="3" width="5.6640625" customWidth="1"/>
    <col min="4" max="4" width="5" customWidth="1"/>
    <col min="5" max="5" width="3.44140625" customWidth="1"/>
    <col min="6" max="6" width="2.44140625" customWidth="1"/>
    <col min="7" max="7" width="5" customWidth="1"/>
    <col min="8" max="8" width="1.88671875" customWidth="1"/>
    <col min="9" max="9" width="5.6640625" customWidth="1"/>
    <col min="10" max="10" width="3" customWidth="1"/>
    <col min="11" max="11" width="12.21875" customWidth="1"/>
    <col min="12" max="12" width="3.21875" customWidth="1"/>
    <col min="13" max="13" width="13.88671875" customWidth="1"/>
    <col min="14" max="14" width="2.77734375" customWidth="1"/>
    <col min="15" max="15" width="12" customWidth="1"/>
    <col min="16" max="16" width="2.88671875" customWidth="1"/>
    <col min="17" max="17" width="18.77734375" customWidth="1"/>
  </cols>
  <sheetData>
    <row r="1" spans="1:17" ht="32.25" customHeight="1" thickTop="1" x14ac:dyDescent="0.2">
      <c r="A1" s="283"/>
      <c r="B1" s="279"/>
      <c r="C1" s="279"/>
      <c r="D1" s="279"/>
      <c r="E1" s="279"/>
      <c r="F1" s="279"/>
      <c r="G1" s="279"/>
      <c r="H1" s="279"/>
      <c r="I1" s="279"/>
      <c r="J1" s="279"/>
      <c r="K1" s="292" t="s">
        <v>235</v>
      </c>
      <c r="L1" s="279"/>
      <c r="M1" s="279"/>
      <c r="N1" s="279"/>
      <c r="O1" s="279"/>
      <c r="P1" s="279"/>
      <c r="Q1" s="192"/>
    </row>
    <row r="2" spans="1:17" ht="31.5" customHeight="1" x14ac:dyDescent="0.2">
      <c r="A2" s="284"/>
      <c r="B2" s="285"/>
      <c r="C2" s="285"/>
      <c r="D2" s="285"/>
      <c r="E2" s="285"/>
      <c r="F2" s="159"/>
      <c r="G2" s="159"/>
      <c r="H2" s="159"/>
      <c r="I2" s="159"/>
      <c r="J2" s="159"/>
      <c r="K2" s="1436" t="str">
        <f>'Input Data'!E2</f>
        <v>FEE FOR CIVIL ENGINEERING SERVICES</v>
      </c>
      <c r="L2" s="1436"/>
      <c r="M2" s="1436"/>
      <c r="N2" s="1436"/>
      <c r="O2" s="1436"/>
      <c r="P2" s="1436"/>
      <c r="Q2" s="1437"/>
    </row>
    <row r="3" spans="1:17" ht="28.5" customHeight="1" x14ac:dyDescent="0.2">
      <c r="A3" s="286"/>
      <c r="B3" s="287"/>
      <c r="C3" s="287"/>
      <c r="D3" s="288"/>
      <c r="E3" s="289"/>
      <c r="F3" s="185"/>
      <c r="G3" s="185"/>
      <c r="H3" s="185"/>
      <c r="I3" s="185"/>
      <c r="J3" s="185"/>
      <c r="K3" s="798"/>
      <c r="L3" s="806" t="str">
        <f>'Input Data'!F3</f>
        <v>ENGINEERING PROJECT</v>
      </c>
      <c r="M3" s="662"/>
      <c r="N3" s="662"/>
      <c r="O3" s="662"/>
      <c r="P3" s="185"/>
      <c r="Q3" s="137" t="str">
        <f>'Input Data'!H3</f>
        <v>Version 3.1  2012-10</v>
      </c>
    </row>
    <row r="4" spans="1:17" ht="30" customHeight="1" x14ac:dyDescent="0.2">
      <c r="A4" s="260"/>
      <c r="B4" s="239"/>
      <c r="C4" s="239"/>
      <c r="D4" s="239"/>
      <c r="E4" s="239"/>
      <c r="F4" s="193"/>
      <c r="G4" s="193"/>
      <c r="H4" s="193"/>
      <c r="I4" s="193"/>
      <c r="J4" s="193"/>
      <c r="K4" s="239"/>
      <c r="L4" s="193"/>
      <c r="M4" s="1438"/>
      <c r="N4" s="1438"/>
      <c r="O4" s="1438"/>
      <c r="P4" s="1438"/>
      <c r="Q4" s="290"/>
    </row>
    <row r="5" spans="1:17" ht="20.25" customHeight="1" x14ac:dyDescent="0.2">
      <c r="A5" s="302"/>
      <c r="B5" s="193"/>
      <c r="C5" s="193"/>
      <c r="D5" s="193"/>
      <c r="E5" s="193"/>
      <c r="F5" s="193"/>
      <c r="G5" s="193"/>
      <c r="H5" s="23"/>
      <c r="I5" s="23"/>
      <c r="J5" s="23"/>
      <c r="K5" s="291"/>
      <c r="L5" s="23"/>
      <c r="M5" s="23"/>
      <c r="N5" s="144" t="s">
        <v>20</v>
      </c>
      <c r="O5" s="853">
        <f>'Input Data'!$D$20</f>
        <v>0</v>
      </c>
      <c r="P5" s="23"/>
      <c r="Q5" s="137"/>
    </row>
    <row r="6" spans="1:17" ht="21" customHeight="1" x14ac:dyDescent="0.2">
      <c r="A6" s="300" t="s">
        <v>209</v>
      </c>
      <c r="B6" s="852">
        <f>'Input Data'!$D$5</f>
        <v>0</v>
      </c>
      <c r="C6" s="239"/>
      <c r="D6" s="1439" t="str">
        <f>'Input Data'!D23</f>
        <v>WORKING DRAWING</v>
      </c>
      <c r="E6" s="1439"/>
      <c r="F6" s="1439"/>
      <c r="G6" s="1439"/>
      <c r="H6" s="1439"/>
      <c r="I6" s="1439"/>
      <c r="J6" s="1439"/>
      <c r="K6" s="49" t="s">
        <v>153</v>
      </c>
      <c r="L6" s="23"/>
      <c r="M6" s="1440"/>
      <c r="N6" s="1440"/>
      <c r="O6" s="1441"/>
      <c r="P6" s="1347"/>
      <c r="Q6" s="1442"/>
    </row>
    <row r="7" spans="1:17" x14ac:dyDescent="0.2">
      <c r="A7" s="199"/>
      <c r="B7" s="55"/>
      <c r="C7" s="55"/>
      <c r="D7" s="55"/>
      <c r="E7" s="55"/>
      <c r="F7" s="55"/>
      <c r="G7" s="55"/>
      <c r="H7" s="55"/>
      <c r="I7" s="55"/>
      <c r="J7" s="55"/>
      <c r="K7" s="55"/>
      <c r="L7" s="55"/>
      <c r="M7" s="55"/>
      <c r="N7" s="55"/>
      <c r="O7" s="55"/>
      <c r="P7" s="55"/>
      <c r="Q7" s="67"/>
    </row>
    <row r="8" spans="1:17" ht="24.75" customHeight="1" x14ac:dyDescent="0.2">
      <c r="A8" s="57" t="s">
        <v>21</v>
      </c>
      <c r="B8" s="1446">
        <f>'Input Data'!$D$8</f>
        <v>0</v>
      </c>
      <c r="C8" s="1447"/>
      <c r="D8" s="1447"/>
      <c r="E8" s="1447"/>
      <c r="F8" s="1447"/>
      <c r="G8" s="1447"/>
      <c r="H8" s="1447"/>
      <c r="I8" s="1447"/>
      <c r="J8" s="1447"/>
      <c r="K8" s="1447"/>
      <c r="L8" s="1447"/>
      <c r="M8" s="1447"/>
      <c r="N8" s="141"/>
      <c r="O8" s="141"/>
      <c r="P8" s="23"/>
      <c r="Q8" s="137"/>
    </row>
    <row r="9" spans="1:17" ht="24.75" customHeight="1" x14ac:dyDescent="0.2">
      <c r="A9" s="44"/>
      <c r="B9" s="1446">
        <f>'Input Data'!$D$9</f>
        <v>0</v>
      </c>
      <c r="C9" s="1447"/>
      <c r="D9" s="1447"/>
      <c r="E9" s="1447"/>
      <c r="F9" s="1447"/>
      <c r="G9" s="1447"/>
      <c r="H9" s="1447"/>
      <c r="I9" s="1447"/>
      <c r="J9" s="1447"/>
      <c r="K9" s="1447"/>
      <c r="L9" s="1447"/>
      <c r="M9" s="1447"/>
      <c r="N9" s="141"/>
      <c r="O9" s="141"/>
      <c r="P9" s="23"/>
      <c r="Q9" s="137"/>
    </row>
    <row r="10" spans="1:17" ht="15.75" thickBot="1" x14ac:dyDescent="0.25">
      <c r="A10" s="235"/>
      <c r="B10" s="73"/>
      <c r="C10" s="73"/>
      <c r="D10" s="73"/>
      <c r="E10" s="200"/>
      <c r="F10" s="200"/>
      <c r="G10" s="200"/>
      <c r="H10" s="200"/>
      <c r="I10" s="200"/>
      <c r="J10" s="200"/>
      <c r="K10" s="52"/>
      <c r="L10" s="52"/>
      <c r="M10" s="73"/>
      <c r="N10" s="73"/>
      <c r="O10" s="73"/>
      <c r="P10" s="73"/>
      <c r="Q10" s="138"/>
    </row>
    <row r="11" spans="1:17" ht="21.75" customHeight="1" thickTop="1" x14ac:dyDescent="0.2">
      <c r="A11" s="57" t="s">
        <v>20</v>
      </c>
      <c r="B11" s="45"/>
      <c r="C11" s="1448">
        <f>'Input Data'!$D$20</f>
        <v>0</v>
      </c>
      <c r="D11" s="1449"/>
      <c r="E11" s="1449"/>
      <c r="F11" s="1449"/>
      <c r="G11" s="1449"/>
      <c r="H11" s="1449"/>
      <c r="I11" s="1449"/>
      <c r="J11" s="150"/>
      <c r="K11" s="150"/>
      <c r="L11" s="151" t="s">
        <v>148</v>
      </c>
      <c r="M11" s="45"/>
      <c r="N11" s="150"/>
      <c r="O11" s="1443">
        <f>'Input Data'!D19</f>
        <v>0</v>
      </c>
      <c r="P11" s="1444"/>
      <c r="Q11" s="1445"/>
    </row>
    <row r="12" spans="1:17" ht="18.75" customHeight="1" x14ac:dyDescent="0.2">
      <c r="A12" s="57" t="s">
        <v>23</v>
      </c>
      <c r="B12" s="45"/>
      <c r="C12" s="1447">
        <f>'Input Data'!$D$22</f>
        <v>0</v>
      </c>
      <c r="D12" s="1422"/>
      <c r="E12" s="1422"/>
      <c r="F12" s="1422"/>
      <c r="G12" s="1422"/>
      <c r="H12" s="1422"/>
      <c r="I12" s="1422"/>
      <c r="J12" s="150"/>
      <c r="K12" s="213"/>
      <c r="L12" s="214"/>
      <c r="M12" s="193"/>
      <c r="N12" s="193"/>
      <c r="O12" s="193"/>
      <c r="P12" s="193"/>
      <c r="Q12" s="51"/>
    </row>
    <row r="13" spans="1:17" ht="27" customHeight="1" thickBot="1" x14ac:dyDescent="0.25">
      <c r="A13" s="57"/>
      <c r="B13" s="45"/>
      <c r="C13" s="193"/>
      <c r="D13" s="193"/>
      <c r="E13" s="193"/>
      <c r="F13" s="193"/>
      <c r="G13" s="193"/>
      <c r="H13" s="193"/>
      <c r="I13" s="193"/>
      <c r="J13" s="193"/>
      <c r="K13" s="152"/>
      <c r="L13" s="45"/>
      <c r="M13" s="45"/>
      <c r="N13" s="45"/>
      <c r="O13" s="45"/>
      <c r="P13" s="45"/>
      <c r="Q13" s="61"/>
    </row>
    <row r="14" spans="1:17" ht="21.75" customHeight="1" thickTop="1" x14ac:dyDescent="0.2">
      <c r="A14" s="1427"/>
      <c r="B14" s="1428"/>
      <c r="C14" s="1428"/>
      <c r="D14" s="1428"/>
      <c r="E14" s="1428"/>
      <c r="F14" s="1428"/>
      <c r="G14" s="1428"/>
      <c r="H14" s="1428"/>
      <c r="I14" s="1428"/>
      <c r="J14" s="201"/>
      <c r="K14" s="1433" t="s">
        <v>145</v>
      </c>
      <c r="L14" s="1434"/>
      <c r="M14" s="1434"/>
      <c r="N14" s="1434"/>
      <c r="O14" s="1434"/>
      <c r="P14" s="1435"/>
      <c r="Q14" s="705">
        <f>'Summary Invoice '!Q16</f>
        <v>0</v>
      </c>
    </row>
    <row r="15" spans="1:17" ht="19.5" customHeight="1" thickBot="1" x14ac:dyDescent="0.25">
      <c r="A15" s="1429"/>
      <c r="B15" s="1430"/>
      <c r="C15" s="1430"/>
      <c r="D15" s="1430"/>
      <c r="E15" s="1430"/>
      <c r="F15" s="1430"/>
      <c r="G15" s="1430"/>
      <c r="H15" s="1430"/>
      <c r="I15" s="1430"/>
      <c r="J15" s="78"/>
      <c r="K15" s="227"/>
      <c r="L15" s="1431"/>
      <c r="M15" s="1432"/>
      <c r="N15" s="1432"/>
      <c r="O15" s="1432"/>
      <c r="P15" s="1432"/>
      <c r="Q15" s="706"/>
    </row>
    <row r="16" spans="1:17" ht="18.75" thickTop="1" x14ac:dyDescent="0.2">
      <c r="A16" s="75" t="s">
        <v>286</v>
      </c>
      <c r="B16" s="76"/>
      <c r="C16" s="76"/>
      <c r="D16" s="76"/>
      <c r="E16" s="76"/>
      <c r="F16" s="76"/>
      <c r="G16" s="76"/>
      <c r="H16" s="76"/>
      <c r="I16" s="76"/>
      <c r="J16" s="76"/>
      <c r="K16" s="76"/>
      <c r="L16" s="76"/>
      <c r="M16" s="76"/>
      <c r="N16" s="76"/>
      <c r="O16" s="76"/>
      <c r="P16" s="76"/>
      <c r="Q16" s="707"/>
    </row>
    <row r="17" spans="1:17" x14ac:dyDescent="0.2">
      <c r="A17" s="22"/>
      <c r="B17" s="23"/>
      <c r="C17" s="24"/>
      <c r="D17" s="25"/>
      <c r="E17" s="25"/>
      <c r="F17" s="25"/>
      <c r="G17" s="25"/>
      <c r="H17" s="25"/>
      <c r="I17" s="26"/>
      <c r="J17" s="27"/>
      <c r="K17" s="153"/>
      <c r="L17" s="154"/>
      <c r="M17" s="155"/>
      <c r="N17" s="156"/>
      <c r="O17" s="157"/>
      <c r="P17" s="158"/>
      <c r="Q17" s="708">
        <f>'Summary Invoice '!Q24</f>
        <v>1749</v>
      </c>
    </row>
    <row r="18" spans="1:17" ht="15.75" thickBot="1" x14ac:dyDescent="0.25">
      <c r="A18" s="77"/>
      <c r="B18" s="78"/>
      <c r="C18" s="79"/>
      <c r="D18" s="80"/>
      <c r="E18" s="80"/>
      <c r="F18" s="80"/>
      <c r="G18" s="80"/>
      <c r="H18" s="80"/>
      <c r="I18" s="79"/>
      <c r="J18" s="79"/>
      <c r="K18" s="81"/>
      <c r="L18" s="82"/>
      <c r="M18" s="83"/>
      <c r="N18" s="84"/>
      <c r="O18" s="82"/>
      <c r="P18" s="82"/>
      <c r="Q18" s="709"/>
    </row>
    <row r="19" spans="1:17" ht="18.75" thickTop="1" x14ac:dyDescent="0.2">
      <c r="A19" s="75" t="s">
        <v>213</v>
      </c>
      <c r="B19" s="87"/>
      <c r="C19" s="23"/>
      <c r="D19" s="23"/>
      <c r="E19" s="23"/>
      <c r="F19" s="23"/>
      <c r="G19" s="23"/>
      <c r="H19" s="23"/>
      <c r="I19" s="88"/>
      <c r="J19" s="39"/>
      <c r="K19" s="89"/>
      <c r="L19" s="90"/>
      <c r="M19" s="90"/>
      <c r="N19" s="91"/>
      <c r="O19" s="90"/>
      <c r="P19" s="90"/>
      <c r="Q19" s="710"/>
    </row>
    <row r="20" spans="1:17" x14ac:dyDescent="0.2">
      <c r="A20" s="1330" t="s">
        <v>225</v>
      </c>
      <c r="B20" s="1227"/>
      <c r="C20" s="1227"/>
      <c r="D20" s="1227"/>
      <c r="E20" s="23"/>
      <c r="F20" s="23"/>
      <c r="G20" s="23"/>
      <c r="H20" s="23"/>
      <c r="I20" s="23">
        <v>1.25</v>
      </c>
      <c r="J20" s="25" t="s">
        <v>27</v>
      </c>
      <c r="K20" s="38">
        <f>IF('Input Data'!$E$23=1,Scales!$U$3,IF('Input Data'!$E$23=2,Scales!$U$4,IF('Input Data'!$E$23=3,Scales!$U$5,0.75)))</f>
        <v>0.75000000000000011</v>
      </c>
      <c r="L20" s="33" t="s">
        <v>2</v>
      </c>
      <c r="M20" s="28">
        <f>'WTW Input'!$H$12</f>
        <v>0</v>
      </c>
      <c r="N20" s="31" t="s">
        <v>27</v>
      </c>
      <c r="O20" s="28">
        <f>$Q$17</f>
        <v>1749</v>
      </c>
      <c r="P20" s="35"/>
      <c r="Q20" s="711">
        <f>IF(M20&gt;0,IF('Input Data'!D25="Y",0,I20*K20*M20/M21*O20),0)</f>
        <v>0</v>
      </c>
    </row>
    <row r="21" spans="1:17" x14ac:dyDescent="0.2">
      <c r="A21" s="1331"/>
      <c r="B21" s="1227"/>
      <c r="C21" s="1227"/>
      <c r="D21" s="1227"/>
      <c r="E21" s="23"/>
      <c r="F21" s="23"/>
      <c r="G21" s="23"/>
      <c r="H21" s="23"/>
      <c r="I21" s="85"/>
      <c r="J21" s="34"/>
      <c r="K21" s="38"/>
      <c r="L21" s="28"/>
      <c r="M21" s="434">
        <f>'Input Data'!H34</f>
        <v>0</v>
      </c>
      <c r="N21" s="31"/>
      <c r="O21" s="28"/>
      <c r="P21" s="35"/>
      <c r="Q21" s="711"/>
    </row>
    <row r="22" spans="1:17" x14ac:dyDescent="0.2">
      <c r="A22" s="86"/>
      <c r="B22" s="87"/>
      <c r="C22" s="23"/>
      <c r="D22" s="23"/>
      <c r="E22" s="23"/>
      <c r="F22" s="23"/>
      <c r="G22" s="23"/>
      <c r="H22" s="23"/>
      <c r="I22" s="88"/>
      <c r="J22" s="39"/>
      <c r="K22" s="89"/>
      <c r="L22" s="90"/>
      <c r="M22" s="90"/>
      <c r="N22" s="91"/>
      <c r="O22" s="90"/>
      <c r="P22" s="90"/>
      <c r="Q22" s="710"/>
    </row>
    <row r="23" spans="1:17" x14ac:dyDescent="0.2">
      <c r="A23" s="1323" t="s">
        <v>212</v>
      </c>
      <c r="B23" s="1226"/>
      <c r="C23" s="1425"/>
      <c r="D23" s="1425"/>
      <c r="E23" s="1422"/>
      <c r="F23" s="198"/>
      <c r="G23" s="198">
        <v>1.25</v>
      </c>
      <c r="H23" s="198" t="s">
        <v>27</v>
      </c>
      <c r="I23" s="88">
        <f>IF('WTW Input'!$H$13&gt;0,1.25,0)</f>
        <v>0</v>
      </c>
      <c r="J23" s="25" t="s">
        <v>1</v>
      </c>
      <c r="K23" s="38">
        <f>IF('Input Data'!$E$23=1,Scales!$U$3,IF('Input Data'!$E$23=2,Scales!$U$4,IF('Input Data'!$E$23=3,Scales!$U$5,0.75)))</f>
        <v>0.75000000000000011</v>
      </c>
      <c r="L23" s="33" t="s">
        <v>2</v>
      </c>
      <c r="M23" s="28">
        <f>'WTW Input'!$H$13</f>
        <v>0</v>
      </c>
      <c r="N23" s="31" t="s">
        <v>27</v>
      </c>
      <c r="O23" s="28">
        <f>$Q$17</f>
        <v>1749</v>
      </c>
      <c r="P23" s="28"/>
      <c r="Q23" s="711">
        <f>IF(M23&gt;0,IF('Input Data'!D25="Y",0,G23*I23*K23*M23/M24*O23),0)</f>
        <v>0</v>
      </c>
    </row>
    <row r="24" spans="1:17" x14ac:dyDescent="0.2">
      <c r="A24" s="1426"/>
      <c r="B24" s="1425"/>
      <c r="C24" s="1425"/>
      <c r="D24" s="1425"/>
      <c r="E24" s="1422"/>
      <c r="F24" s="23"/>
      <c r="G24" s="23"/>
      <c r="H24" s="23"/>
      <c r="I24" s="88"/>
      <c r="J24" s="39"/>
      <c r="K24" s="89"/>
      <c r="L24" s="90"/>
      <c r="M24" s="434">
        <f>'Input Data'!H34</f>
        <v>0</v>
      </c>
      <c r="N24" s="91"/>
      <c r="O24" s="90"/>
      <c r="P24" s="90"/>
      <c r="Q24" s="710"/>
    </row>
    <row r="25" spans="1:17" x14ac:dyDescent="0.2">
      <c r="A25" s="86"/>
      <c r="B25" s="87"/>
      <c r="C25" s="23"/>
      <c r="D25" s="23"/>
      <c r="E25" s="23"/>
      <c r="F25" s="23"/>
      <c r="G25" s="23"/>
      <c r="H25" s="23"/>
      <c r="I25" s="88"/>
      <c r="J25" s="39"/>
      <c r="K25" s="89"/>
      <c r="L25" s="90"/>
      <c r="M25" s="90"/>
      <c r="N25" s="91"/>
      <c r="O25" s="90"/>
      <c r="P25" s="90"/>
      <c r="Q25" s="710"/>
    </row>
    <row r="26" spans="1:17" ht="15.75" thickBot="1" x14ac:dyDescent="0.25">
      <c r="A26" s="15"/>
      <c r="B26" s="203"/>
      <c r="C26" s="203"/>
      <c r="D26" s="203"/>
      <c r="E26" s="203"/>
      <c r="F26" s="203"/>
      <c r="G26" s="203"/>
      <c r="H26" s="203"/>
      <c r="I26" s="88"/>
      <c r="J26" s="39"/>
      <c r="K26" s="89"/>
      <c r="L26" s="90"/>
      <c r="M26" s="90"/>
      <c r="N26" s="91"/>
      <c r="O26" s="90"/>
      <c r="P26" s="90"/>
      <c r="Q26" s="710"/>
    </row>
    <row r="27" spans="1:17" ht="29.25" customHeight="1" thickBot="1" x14ac:dyDescent="0.25">
      <c r="A27" s="496"/>
      <c r="B27" s="497" t="s">
        <v>229</v>
      </c>
      <c r="C27" s="433"/>
      <c r="D27" s="498"/>
      <c r="E27" s="476"/>
      <c r="F27" s="231"/>
      <c r="G27" s="231"/>
      <c r="H27" s="231"/>
      <c r="I27" s="499"/>
      <c r="J27" s="500"/>
      <c r="K27" s="501"/>
      <c r="L27" s="502"/>
      <c r="M27" s="502"/>
      <c r="N27" s="503"/>
      <c r="O27" s="502"/>
      <c r="P27" s="502"/>
      <c r="Q27" s="712">
        <f>IF(Q14=0,0,SUM(Q20:Q25))</f>
        <v>0</v>
      </c>
    </row>
    <row r="28" spans="1:17" ht="18.75" thickTop="1" x14ac:dyDescent="0.2">
      <c r="A28" s="109" t="s">
        <v>161</v>
      </c>
      <c r="B28" s="87"/>
      <c r="C28" s="87"/>
      <c r="D28" s="87"/>
      <c r="E28" s="23"/>
      <c r="F28" s="23"/>
      <c r="G28" s="23"/>
      <c r="H28" s="23"/>
      <c r="I28" s="23"/>
      <c r="J28" s="23"/>
      <c r="K28" s="23"/>
      <c r="L28" s="23"/>
      <c r="M28" s="23"/>
      <c r="N28" s="23"/>
      <c r="O28" s="23"/>
      <c r="P28" s="23"/>
      <c r="Q28" s="713"/>
    </row>
    <row r="29" spans="1:17" x14ac:dyDescent="0.2">
      <c r="A29" s="204"/>
      <c r="B29" s="23"/>
      <c r="C29" s="23"/>
      <c r="D29" s="23"/>
      <c r="E29" s="23"/>
      <c r="F29" s="23"/>
      <c r="G29" s="23"/>
      <c r="H29" s="23"/>
      <c r="I29" s="23"/>
      <c r="J29" s="23"/>
      <c r="K29" s="23"/>
      <c r="L29" s="23"/>
      <c r="M29" s="23"/>
      <c r="N29" s="23"/>
      <c r="O29" s="23"/>
      <c r="P29" s="23"/>
      <c r="Q29" s="713"/>
    </row>
    <row r="30" spans="1:17" x14ac:dyDescent="0.2">
      <c r="A30" s="1330" t="s">
        <v>225</v>
      </c>
      <c r="B30" s="1227"/>
      <c r="C30" s="1227"/>
      <c r="D30" s="1227"/>
      <c r="E30" s="25"/>
      <c r="F30" s="25"/>
      <c r="G30" s="25"/>
      <c r="H30" s="25"/>
      <c r="I30" s="88">
        <f>IF('WTW Input'!$H$18&gt;0,1.25,0)</f>
        <v>0</v>
      </c>
      <c r="J30" s="23" t="s">
        <v>27</v>
      </c>
      <c r="K30" s="38">
        <f>IF('Input Data'!$E$23&lt;4,0,IF('Input Data'!$E$23=4,0.2,IF('Input Data'!$E$23=5,0.25)))</f>
        <v>0</v>
      </c>
      <c r="L30" s="27" t="s">
        <v>2</v>
      </c>
      <c r="M30" s="28">
        <f>'WTW Input'!$H$18</f>
        <v>0</v>
      </c>
      <c r="N30" s="31" t="s">
        <v>27</v>
      </c>
      <c r="O30" s="111">
        <f>IF('Input Data'!$E$23&lt;4,0,$Q$17)</f>
        <v>0</v>
      </c>
      <c r="P30" s="28"/>
      <c r="Q30" s="711">
        <f>IF(M30&gt;0,IF('Input Data'!$E$23&lt;4,0,I30*K30*M30/M31*O30),0)</f>
        <v>0</v>
      </c>
    </row>
    <row r="31" spans="1:17" x14ac:dyDescent="0.2">
      <c r="A31" s="1331"/>
      <c r="B31" s="1227"/>
      <c r="C31" s="1227"/>
      <c r="D31" s="1227"/>
      <c r="E31" s="34"/>
      <c r="F31" s="34"/>
      <c r="G31" s="34"/>
      <c r="H31" s="34"/>
      <c r="I31" s="23"/>
      <c r="J31" s="23"/>
      <c r="K31" s="38"/>
      <c r="L31" s="24"/>
      <c r="M31" s="452">
        <f>IF('Input Data'!$E$23&lt;4,0,'Input Data'!H34)</f>
        <v>0</v>
      </c>
      <c r="N31" s="31"/>
      <c r="O31" s="28"/>
      <c r="P31" s="28"/>
      <c r="Q31" s="711"/>
    </row>
    <row r="32" spans="1:17" x14ac:dyDescent="0.2">
      <c r="A32" s="41"/>
      <c r="B32" s="23"/>
      <c r="C32" s="24"/>
      <c r="D32" s="34"/>
      <c r="E32" s="34"/>
      <c r="F32" s="34"/>
      <c r="G32" s="34"/>
      <c r="H32" s="34"/>
      <c r="I32" s="23"/>
      <c r="J32" s="23"/>
      <c r="K32" s="38"/>
      <c r="L32" s="24"/>
      <c r="M32" s="35"/>
      <c r="N32" s="31"/>
      <c r="O32" s="28"/>
      <c r="P32" s="28"/>
      <c r="Q32" s="711"/>
    </row>
    <row r="33" spans="1:17" x14ac:dyDescent="0.2">
      <c r="A33" s="1323" t="s">
        <v>212</v>
      </c>
      <c r="B33" s="1226"/>
      <c r="C33" s="1425"/>
      <c r="D33" s="25"/>
      <c r="E33" s="25"/>
      <c r="F33" s="25"/>
      <c r="G33" s="88">
        <v>1.25</v>
      </c>
      <c r="H33" s="25" t="s">
        <v>27</v>
      </c>
      <c r="I33" s="88">
        <f>IF('WTW Input'!$H$19&gt;0,1.25,0)</f>
        <v>0</v>
      </c>
      <c r="J33" s="23" t="s">
        <v>27</v>
      </c>
      <c r="K33" s="38">
        <f>IF('Input Data'!$E$23&lt;4,0,IF('Input Data'!$E$23=4,0.2,IF('Input Data'!$E$23=5,0.25)))</f>
        <v>0</v>
      </c>
      <c r="L33" s="27" t="s">
        <v>2</v>
      </c>
      <c r="M33" s="28">
        <f>'WTW Input'!$H$19</f>
        <v>0</v>
      </c>
      <c r="N33" s="31" t="s">
        <v>27</v>
      </c>
      <c r="O33" s="111">
        <f>IF('Input Data'!$E$23&lt;4,0,$Q$17)</f>
        <v>0</v>
      </c>
      <c r="P33" s="33"/>
      <c r="Q33" s="711">
        <f>IF(M33&gt;0,IF('Input Data'!$E$23&lt;4,0,G33*I33*K33*M33/M34*O33),0)</f>
        <v>0</v>
      </c>
    </row>
    <row r="34" spans="1:17" ht="24.75" customHeight="1" x14ac:dyDescent="0.2">
      <c r="A34" s="1426"/>
      <c r="B34" s="1425"/>
      <c r="C34" s="1425"/>
      <c r="D34" s="39"/>
      <c r="E34" s="39"/>
      <c r="F34" s="39"/>
      <c r="G34" s="39"/>
      <c r="H34" s="39"/>
      <c r="I34" s="23"/>
      <c r="J34" s="23"/>
      <c r="K34" s="89"/>
      <c r="L34" s="87"/>
      <c r="M34" s="452">
        <f>IF('Input Data'!$E$23&lt;4,0,'Input Data'!H34)</f>
        <v>0</v>
      </c>
      <c r="N34" s="91"/>
      <c r="O34" s="90"/>
      <c r="P34" s="90"/>
      <c r="Q34" s="710"/>
    </row>
    <row r="35" spans="1:17" ht="24.75" customHeight="1" thickBot="1" x14ac:dyDescent="0.25">
      <c r="A35" s="202"/>
      <c r="B35" s="198"/>
      <c r="C35" s="198"/>
      <c r="D35" s="39"/>
      <c r="E35" s="39"/>
      <c r="F35" s="39"/>
      <c r="G35" s="39"/>
      <c r="H35" s="39"/>
      <c r="I35" s="23"/>
      <c r="J35" s="23"/>
      <c r="K35" s="89"/>
      <c r="L35" s="87"/>
      <c r="M35" s="35"/>
      <c r="N35" s="91"/>
      <c r="O35" s="90"/>
      <c r="P35" s="90"/>
      <c r="Q35" s="710"/>
    </row>
    <row r="36" spans="1:17" ht="36.75" customHeight="1" thickBot="1" x14ac:dyDescent="0.25">
      <c r="A36" s="1423" t="s">
        <v>287</v>
      </c>
      <c r="B36" s="1424"/>
      <c r="C36" s="1424"/>
      <c r="D36" s="1424"/>
      <c r="E36" s="1424"/>
      <c r="F36" s="1424"/>
      <c r="G36" s="1424"/>
      <c r="H36" s="1424"/>
      <c r="I36" s="1424"/>
      <c r="J36" s="1424"/>
      <c r="K36" s="1424"/>
      <c r="L36" s="1424"/>
      <c r="M36" s="1424"/>
      <c r="N36" s="1424"/>
      <c r="O36" s="1424"/>
      <c r="P36" s="495"/>
      <c r="Q36" s="714">
        <f>SUM(Q30:Q34)</f>
        <v>0</v>
      </c>
    </row>
    <row r="37" spans="1:17" ht="18" customHeight="1" x14ac:dyDescent="0.2">
      <c r="A37" s="1421"/>
      <c r="B37" s="1422"/>
      <c r="C37" s="1422"/>
      <c r="D37" s="1422"/>
      <c r="E37" s="1422"/>
      <c r="F37" s="1422"/>
      <c r="G37" s="1422"/>
      <c r="H37" s="1422"/>
      <c r="I37" s="1422"/>
      <c r="J37" s="1422"/>
      <c r="K37" s="1422"/>
      <c r="L37" s="1422"/>
      <c r="M37" s="1422"/>
      <c r="N37" s="1422"/>
      <c r="O37" s="1422"/>
      <c r="P37" s="90"/>
      <c r="Q37" s="149"/>
    </row>
    <row r="38" spans="1:17" ht="21" customHeight="1" thickBot="1" x14ac:dyDescent="0.25">
      <c r="A38" s="102"/>
      <c r="B38" s="103"/>
      <c r="C38" s="103"/>
      <c r="D38" s="104"/>
      <c r="E38" s="104"/>
      <c r="F38" s="104"/>
      <c r="G38" s="104"/>
      <c r="H38" s="104"/>
      <c r="I38" s="78"/>
      <c r="J38" s="78"/>
      <c r="K38" s="105"/>
      <c r="L38" s="103"/>
      <c r="M38" s="106"/>
      <c r="N38" s="107"/>
      <c r="O38" s="106"/>
      <c r="P38" s="106"/>
      <c r="Q38" s="108"/>
    </row>
    <row r="39" spans="1:17" ht="15.75" thickTop="1" x14ac:dyDescent="0.2">
      <c r="A39" s="240"/>
      <c r="B39" s="240"/>
      <c r="C39" s="240"/>
      <c r="D39" s="240"/>
      <c r="E39" s="240"/>
      <c r="F39" s="240"/>
      <c r="G39" s="240"/>
      <c r="H39" s="240"/>
    </row>
    <row r="40" spans="1:17" x14ac:dyDescent="0.2">
      <c r="A40" s="240"/>
      <c r="B40" s="240"/>
      <c r="C40" s="240"/>
      <c r="D40" s="240"/>
      <c r="E40" s="240"/>
      <c r="F40" s="240"/>
      <c r="G40" s="240"/>
      <c r="H40" s="240"/>
    </row>
    <row r="41" spans="1:17" x14ac:dyDescent="0.2">
      <c r="A41" s="240"/>
      <c r="B41" s="240"/>
      <c r="C41" s="240"/>
      <c r="D41" s="240"/>
      <c r="E41" s="240"/>
      <c r="F41" s="240"/>
      <c r="G41" s="240"/>
      <c r="H41" s="240"/>
    </row>
    <row r="42" spans="1:17" x14ac:dyDescent="0.2">
      <c r="A42" s="240"/>
      <c r="B42" s="240"/>
      <c r="C42" s="240"/>
      <c r="D42" s="240"/>
      <c r="E42" s="240"/>
      <c r="F42" s="240"/>
      <c r="G42" s="240"/>
      <c r="H42" s="240"/>
    </row>
    <row r="43" spans="1:17" x14ac:dyDescent="0.2">
      <c r="A43" s="240"/>
      <c r="B43" s="240"/>
      <c r="C43" s="240"/>
      <c r="D43" s="240"/>
      <c r="E43" s="240"/>
      <c r="F43" s="240"/>
      <c r="G43" s="240"/>
      <c r="H43" s="240"/>
    </row>
    <row r="44" spans="1:17" x14ac:dyDescent="0.2">
      <c r="A44" s="240"/>
      <c r="B44" s="240"/>
      <c r="C44" s="240"/>
      <c r="D44" s="240"/>
      <c r="E44" s="240"/>
      <c r="F44" s="240"/>
      <c r="G44" s="240"/>
      <c r="H44" s="240"/>
    </row>
    <row r="45" spans="1:17" x14ac:dyDescent="0.2">
      <c r="A45" s="240"/>
      <c r="B45" s="240"/>
      <c r="C45" s="240"/>
      <c r="D45" s="240"/>
      <c r="E45" s="240"/>
      <c r="F45" s="240"/>
      <c r="G45" s="240"/>
      <c r="H45" s="240"/>
    </row>
    <row r="46" spans="1:17" x14ac:dyDescent="0.2">
      <c r="A46" s="240"/>
      <c r="B46" s="240"/>
      <c r="C46" s="240"/>
      <c r="D46" s="240"/>
      <c r="E46" s="240"/>
      <c r="F46" s="240"/>
      <c r="G46" s="240"/>
      <c r="H46" s="240"/>
    </row>
    <row r="47" spans="1:17" x14ac:dyDescent="0.2">
      <c r="A47" s="240"/>
      <c r="B47" s="240"/>
      <c r="C47" s="240"/>
      <c r="D47" s="240"/>
      <c r="E47" s="240"/>
      <c r="F47" s="240"/>
      <c r="G47" s="240"/>
      <c r="H47" s="240"/>
    </row>
    <row r="48" spans="1:17" x14ac:dyDescent="0.2">
      <c r="A48" s="240"/>
      <c r="B48" s="240"/>
      <c r="C48" s="240"/>
      <c r="D48" s="240"/>
      <c r="E48" s="240"/>
      <c r="F48" s="240"/>
      <c r="G48" s="240"/>
      <c r="H48" s="240"/>
    </row>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19">
    <mergeCell ref="O11:Q11"/>
    <mergeCell ref="B8:M8"/>
    <mergeCell ref="B9:M9"/>
    <mergeCell ref="C12:I12"/>
    <mergeCell ref="C11:I11"/>
    <mergeCell ref="K2:Q2"/>
    <mergeCell ref="M4:P4"/>
    <mergeCell ref="D6:J6"/>
    <mergeCell ref="M6:N6"/>
    <mergeCell ref="O6:Q6"/>
    <mergeCell ref="A37:O37"/>
    <mergeCell ref="A36:O36"/>
    <mergeCell ref="A33:C34"/>
    <mergeCell ref="A14:I15"/>
    <mergeCell ref="L15:P15"/>
    <mergeCell ref="K14:P14"/>
    <mergeCell ref="A20:D21"/>
    <mergeCell ref="A23:E24"/>
    <mergeCell ref="A30:D31"/>
  </mergeCells>
  <phoneticPr fontId="0" type="noConversion"/>
  <printOptions horizontalCentered="1"/>
  <pageMargins left="0.74803149606299213" right="0.74803149606299213" top="0.78740157480314965" bottom="0.78740157480314965" header="0.51181102362204722" footer="0.51181102362204722"/>
  <pageSetup paperSize="8" scale="58" orientation="portrait" r:id="rId2"/>
  <headerFooter alignWithMargins="0">
    <oddFooter>&amp;L&amp;F&amp;A&amp;C&amp;P&amp;R&amp;D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55"/>
  <sheetViews>
    <sheetView zoomScale="75" zoomScaleNormal="75" zoomScaleSheetLayoutView="75" workbookViewId="0"/>
  </sheetViews>
  <sheetFormatPr defaultRowHeight="15" x14ac:dyDescent="0.2"/>
  <cols>
    <col min="1" max="2" width="10.109375" customWidth="1"/>
    <col min="3" max="3" width="12.6640625" customWidth="1"/>
    <col min="4" max="4" width="14.33203125" customWidth="1"/>
    <col min="5" max="5" width="13.21875" customWidth="1"/>
    <col min="6" max="6" width="11.21875" customWidth="1"/>
    <col min="7" max="7" width="3.88671875" customWidth="1"/>
    <col min="8" max="9" width="11.77734375" customWidth="1"/>
    <col min="10" max="10" width="13.77734375" customWidth="1"/>
    <col min="11" max="11" width="10.5546875" customWidth="1"/>
    <col min="12" max="12" width="12.77734375" customWidth="1"/>
    <col min="13" max="13" width="11.6640625" customWidth="1"/>
    <col min="14" max="14" width="10.77734375" customWidth="1"/>
  </cols>
  <sheetData>
    <row r="1" spans="1:13" ht="19.5" customHeight="1" x14ac:dyDescent="0.2">
      <c r="A1" s="1561" t="s">
        <v>372</v>
      </c>
      <c r="B1" s="504"/>
      <c r="C1" s="505"/>
      <c r="D1" s="505"/>
      <c r="E1" s="506" t="s">
        <v>266</v>
      </c>
      <c r="F1" s="505"/>
      <c r="G1" s="505"/>
      <c r="H1" s="505"/>
      <c r="I1" s="505"/>
      <c r="J1" s="505"/>
      <c r="K1" s="505"/>
      <c r="L1" s="505"/>
      <c r="M1" s="505"/>
    </row>
    <row r="2" spans="1:13" ht="21" customHeight="1" x14ac:dyDescent="0.2">
      <c r="A2" s="1440" t="s">
        <v>257</v>
      </c>
      <c r="B2" s="1440"/>
      <c r="C2" s="1440"/>
      <c r="D2" s="853">
        <f>'Input Data'!$D$20</f>
        <v>0</v>
      </c>
      <c r="E2" s="305" t="s">
        <v>209</v>
      </c>
      <c r="F2" s="852">
        <f>'Input Data'!$D$5</f>
        <v>0</v>
      </c>
      <c r="G2" s="55"/>
      <c r="H2" s="1450" t="s">
        <v>122</v>
      </c>
      <c r="I2" s="1450"/>
      <c r="J2" s="1451"/>
      <c r="K2" s="420" t="str">
        <f>IF('Input Data'!D13&gt;0,"Y","N")</f>
        <v>N</v>
      </c>
      <c r="L2" s="55"/>
      <c r="M2" s="55"/>
    </row>
    <row r="3" spans="1:13" ht="9.75" customHeight="1" thickBot="1" x14ac:dyDescent="0.25">
      <c r="A3" s="317"/>
      <c r="B3" s="317"/>
      <c r="C3" s="55"/>
      <c r="D3" s="55"/>
      <c r="E3" s="55"/>
      <c r="F3" s="55"/>
      <c r="G3" s="55"/>
      <c r="H3" s="317"/>
      <c r="I3" s="317"/>
      <c r="J3" s="318"/>
      <c r="K3" s="55"/>
      <c r="L3" s="55"/>
      <c r="M3" s="507"/>
    </row>
    <row r="4" spans="1:13" ht="65.25" thickTop="1" thickBot="1" x14ac:dyDescent="0.25">
      <c r="A4" s="320" t="s">
        <v>253</v>
      </c>
      <c r="B4" s="596" t="s">
        <v>9</v>
      </c>
      <c r="C4" s="632" t="s">
        <v>327</v>
      </c>
      <c r="D4" s="632" t="s">
        <v>329</v>
      </c>
      <c r="E4" s="319" t="s">
        <v>330</v>
      </c>
      <c r="F4" s="633" t="s">
        <v>331</v>
      </c>
      <c r="G4" s="34"/>
      <c r="H4" s="320" t="s">
        <v>253</v>
      </c>
      <c r="I4" s="596" t="s">
        <v>9</v>
      </c>
      <c r="J4" s="632" t="s">
        <v>327</v>
      </c>
      <c r="K4" s="632" t="s">
        <v>329</v>
      </c>
      <c r="L4" s="319" t="s">
        <v>330</v>
      </c>
      <c r="M4" s="633" t="s">
        <v>331</v>
      </c>
    </row>
    <row r="5" spans="1:13" ht="29.25" customHeight="1" thickTop="1" thickBot="1" x14ac:dyDescent="0.25">
      <c r="A5" s="418" t="s">
        <v>254</v>
      </c>
      <c r="B5" s="598"/>
      <c r="C5" s="695">
        <v>0</v>
      </c>
      <c r="D5" s="696">
        <f>IF($K$2="Y",((C5-E5)/1.14),C5)</f>
        <v>0</v>
      </c>
      <c r="E5" s="695">
        <v>0</v>
      </c>
      <c r="F5" s="697">
        <f>SUM(D5:E5)</f>
        <v>0</v>
      </c>
      <c r="G5" s="55"/>
      <c r="H5" s="304" t="s">
        <v>255</v>
      </c>
      <c r="I5" s="600"/>
      <c r="J5" s="700">
        <f>C42</f>
        <v>0</v>
      </c>
      <c r="K5" s="701">
        <f>D42</f>
        <v>0</v>
      </c>
      <c r="L5" s="700">
        <f>E42</f>
        <v>0</v>
      </c>
      <c r="M5" s="702">
        <f>SUM(K5:L5)</f>
        <v>0</v>
      </c>
    </row>
    <row r="6" spans="1:13" x14ac:dyDescent="0.2">
      <c r="A6" s="322">
        <f t="shared" ref="A6:A41" si="0">A5+1</f>
        <v>2</v>
      </c>
      <c r="B6" s="599"/>
      <c r="C6" s="695">
        <v>0</v>
      </c>
      <c r="D6" s="696">
        <f t="shared" ref="D6:D41" si="1">IF($K$2="Y",((C6-E6)/1.14),C6)</f>
        <v>0</v>
      </c>
      <c r="E6" s="695">
        <v>0</v>
      </c>
      <c r="F6" s="697">
        <f t="shared" ref="F6:F41" si="2">SUM(D6:E6)</f>
        <v>0</v>
      </c>
      <c r="G6" s="55"/>
      <c r="H6" s="321" t="s">
        <v>256</v>
      </c>
      <c r="I6" s="598"/>
      <c r="J6" s="703">
        <v>0</v>
      </c>
      <c r="K6" s="696">
        <f t="shared" ref="K6:K41" si="3">IF($K$2="Y",((J6-L6)/1.14),J6)</f>
        <v>0</v>
      </c>
      <c r="L6" s="703">
        <v>0</v>
      </c>
      <c r="M6" s="704">
        <f t="shared" ref="M6:M41" si="4">SUM(K6:L6)</f>
        <v>0</v>
      </c>
    </row>
    <row r="7" spans="1:13" x14ac:dyDescent="0.2">
      <c r="A7" s="322">
        <f t="shared" si="0"/>
        <v>3</v>
      </c>
      <c r="B7" s="599"/>
      <c r="C7" s="695">
        <v>0</v>
      </c>
      <c r="D7" s="696">
        <f t="shared" si="1"/>
        <v>0</v>
      </c>
      <c r="E7" s="695">
        <v>0</v>
      </c>
      <c r="F7" s="697">
        <f t="shared" si="2"/>
        <v>0</v>
      </c>
      <c r="G7" s="55"/>
      <c r="H7" s="322">
        <f t="shared" ref="H7:H41" si="5">H6+1</f>
        <v>39</v>
      </c>
      <c r="I7" s="599"/>
      <c r="J7" s="695">
        <v>0</v>
      </c>
      <c r="K7" s="696">
        <f t="shared" si="3"/>
        <v>0</v>
      </c>
      <c r="L7" s="695">
        <v>0</v>
      </c>
      <c r="M7" s="697">
        <f t="shared" si="4"/>
        <v>0</v>
      </c>
    </row>
    <row r="8" spans="1:13" x14ac:dyDescent="0.2">
      <c r="A8" s="322">
        <f t="shared" si="0"/>
        <v>4</v>
      </c>
      <c r="B8" s="599"/>
      <c r="C8" s="695">
        <v>0</v>
      </c>
      <c r="D8" s="696">
        <f t="shared" si="1"/>
        <v>0</v>
      </c>
      <c r="E8" s="695">
        <v>0</v>
      </c>
      <c r="F8" s="697">
        <f t="shared" si="2"/>
        <v>0</v>
      </c>
      <c r="G8" s="55"/>
      <c r="H8" s="322">
        <f t="shared" si="5"/>
        <v>40</v>
      </c>
      <c r="I8" s="599"/>
      <c r="J8" s="695">
        <v>0</v>
      </c>
      <c r="K8" s="696">
        <f t="shared" si="3"/>
        <v>0</v>
      </c>
      <c r="L8" s="695">
        <v>0</v>
      </c>
      <c r="M8" s="697">
        <f t="shared" si="4"/>
        <v>0</v>
      </c>
    </row>
    <row r="9" spans="1:13" x14ac:dyDescent="0.2">
      <c r="A9" s="322">
        <f t="shared" si="0"/>
        <v>5</v>
      </c>
      <c r="B9" s="599"/>
      <c r="C9" s="695">
        <v>0</v>
      </c>
      <c r="D9" s="696">
        <f t="shared" si="1"/>
        <v>0</v>
      </c>
      <c r="E9" s="695">
        <v>0</v>
      </c>
      <c r="F9" s="697">
        <f t="shared" si="2"/>
        <v>0</v>
      </c>
      <c r="G9" s="55"/>
      <c r="H9" s="322">
        <f t="shared" si="5"/>
        <v>41</v>
      </c>
      <c r="I9" s="599"/>
      <c r="J9" s="695">
        <v>0</v>
      </c>
      <c r="K9" s="696">
        <f t="shared" si="3"/>
        <v>0</v>
      </c>
      <c r="L9" s="695">
        <v>0</v>
      </c>
      <c r="M9" s="697">
        <f t="shared" si="4"/>
        <v>0</v>
      </c>
    </row>
    <row r="10" spans="1:13" x14ac:dyDescent="0.2">
      <c r="A10" s="322">
        <f t="shared" si="0"/>
        <v>6</v>
      </c>
      <c r="B10" s="599"/>
      <c r="C10" s="695">
        <v>0</v>
      </c>
      <c r="D10" s="696">
        <f t="shared" si="1"/>
        <v>0</v>
      </c>
      <c r="E10" s="695">
        <v>0</v>
      </c>
      <c r="F10" s="697">
        <f t="shared" si="2"/>
        <v>0</v>
      </c>
      <c r="G10" s="55"/>
      <c r="H10" s="322">
        <f t="shared" si="5"/>
        <v>42</v>
      </c>
      <c r="I10" s="599"/>
      <c r="J10" s="695">
        <v>0</v>
      </c>
      <c r="K10" s="696">
        <f t="shared" si="3"/>
        <v>0</v>
      </c>
      <c r="L10" s="695">
        <v>0</v>
      </c>
      <c r="M10" s="697">
        <f t="shared" si="4"/>
        <v>0</v>
      </c>
    </row>
    <row r="11" spans="1:13" x14ac:dyDescent="0.2">
      <c r="A11" s="322">
        <f t="shared" si="0"/>
        <v>7</v>
      </c>
      <c r="B11" s="599"/>
      <c r="C11" s="695">
        <v>0</v>
      </c>
      <c r="D11" s="696">
        <f t="shared" si="1"/>
        <v>0</v>
      </c>
      <c r="E11" s="695">
        <v>0</v>
      </c>
      <c r="F11" s="697">
        <f t="shared" si="2"/>
        <v>0</v>
      </c>
      <c r="G11" s="55"/>
      <c r="H11" s="322">
        <f t="shared" si="5"/>
        <v>43</v>
      </c>
      <c r="I11" s="599"/>
      <c r="J11" s="695">
        <v>0</v>
      </c>
      <c r="K11" s="696">
        <f t="shared" si="3"/>
        <v>0</v>
      </c>
      <c r="L11" s="695">
        <v>0</v>
      </c>
      <c r="M11" s="697">
        <f t="shared" si="4"/>
        <v>0</v>
      </c>
    </row>
    <row r="12" spans="1:13" x14ac:dyDescent="0.2">
      <c r="A12" s="322">
        <f t="shared" si="0"/>
        <v>8</v>
      </c>
      <c r="B12" s="599"/>
      <c r="C12" s="695">
        <v>0</v>
      </c>
      <c r="D12" s="696">
        <f t="shared" si="1"/>
        <v>0</v>
      </c>
      <c r="E12" s="695">
        <v>0</v>
      </c>
      <c r="F12" s="697">
        <f t="shared" si="2"/>
        <v>0</v>
      </c>
      <c r="G12" s="55"/>
      <c r="H12" s="322">
        <f t="shared" si="5"/>
        <v>44</v>
      </c>
      <c r="I12" s="599"/>
      <c r="J12" s="695">
        <v>0</v>
      </c>
      <c r="K12" s="696">
        <f t="shared" si="3"/>
        <v>0</v>
      </c>
      <c r="L12" s="695">
        <v>0</v>
      </c>
      <c r="M12" s="697">
        <f t="shared" si="4"/>
        <v>0</v>
      </c>
    </row>
    <row r="13" spans="1:13" x14ac:dyDescent="0.2">
      <c r="A13" s="322">
        <f t="shared" si="0"/>
        <v>9</v>
      </c>
      <c r="B13" s="599"/>
      <c r="C13" s="695">
        <v>0</v>
      </c>
      <c r="D13" s="696">
        <f t="shared" si="1"/>
        <v>0</v>
      </c>
      <c r="E13" s="695">
        <v>0</v>
      </c>
      <c r="F13" s="697">
        <f t="shared" si="2"/>
        <v>0</v>
      </c>
      <c r="G13" s="55"/>
      <c r="H13" s="322">
        <f t="shared" si="5"/>
        <v>45</v>
      </c>
      <c r="I13" s="599"/>
      <c r="J13" s="695">
        <v>0</v>
      </c>
      <c r="K13" s="696">
        <f t="shared" si="3"/>
        <v>0</v>
      </c>
      <c r="L13" s="695">
        <v>0</v>
      </c>
      <c r="M13" s="697">
        <f t="shared" si="4"/>
        <v>0</v>
      </c>
    </row>
    <row r="14" spans="1:13" x14ac:dyDescent="0.2">
      <c r="A14" s="322">
        <f t="shared" si="0"/>
        <v>10</v>
      </c>
      <c r="B14" s="599"/>
      <c r="C14" s="695">
        <v>0</v>
      </c>
      <c r="D14" s="696">
        <f t="shared" si="1"/>
        <v>0</v>
      </c>
      <c r="E14" s="695">
        <v>0</v>
      </c>
      <c r="F14" s="697">
        <f t="shared" si="2"/>
        <v>0</v>
      </c>
      <c r="G14" s="55"/>
      <c r="H14" s="322">
        <f t="shared" si="5"/>
        <v>46</v>
      </c>
      <c r="I14" s="599"/>
      <c r="J14" s="695">
        <v>0</v>
      </c>
      <c r="K14" s="696">
        <f t="shared" si="3"/>
        <v>0</v>
      </c>
      <c r="L14" s="695">
        <v>0</v>
      </c>
      <c r="M14" s="697">
        <f t="shared" si="4"/>
        <v>0</v>
      </c>
    </row>
    <row r="15" spans="1:13" x14ac:dyDescent="0.2">
      <c r="A15" s="322">
        <f t="shared" si="0"/>
        <v>11</v>
      </c>
      <c r="B15" s="599"/>
      <c r="C15" s="695">
        <v>0</v>
      </c>
      <c r="D15" s="696">
        <f t="shared" si="1"/>
        <v>0</v>
      </c>
      <c r="E15" s="695">
        <v>0</v>
      </c>
      <c r="F15" s="697">
        <f t="shared" si="2"/>
        <v>0</v>
      </c>
      <c r="G15" s="55"/>
      <c r="H15" s="322">
        <f t="shared" si="5"/>
        <v>47</v>
      </c>
      <c r="I15" s="599"/>
      <c r="J15" s="695">
        <v>0</v>
      </c>
      <c r="K15" s="696">
        <f t="shared" si="3"/>
        <v>0</v>
      </c>
      <c r="L15" s="695">
        <v>0</v>
      </c>
      <c r="M15" s="697">
        <f t="shared" si="4"/>
        <v>0</v>
      </c>
    </row>
    <row r="16" spans="1:13" x14ac:dyDescent="0.2">
      <c r="A16" s="322">
        <f t="shared" si="0"/>
        <v>12</v>
      </c>
      <c r="B16" s="599"/>
      <c r="C16" s="695">
        <v>0</v>
      </c>
      <c r="D16" s="696">
        <f t="shared" si="1"/>
        <v>0</v>
      </c>
      <c r="E16" s="695">
        <v>0</v>
      </c>
      <c r="F16" s="697">
        <f t="shared" si="2"/>
        <v>0</v>
      </c>
      <c r="G16" s="55"/>
      <c r="H16" s="322">
        <f t="shared" si="5"/>
        <v>48</v>
      </c>
      <c r="I16" s="599"/>
      <c r="J16" s="695">
        <v>0</v>
      </c>
      <c r="K16" s="696">
        <f t="shared" si="3"/>
        <v>0</v>
      </c>
      <c r="L16" s="695">
        <v>0</v>
      </c>
      <c r="M16" s="697">
        <f t="shared" si="4"/>
        <v>0</v>
      </c>
    </row>
    <row r="17" spans="1:13" x14ac:dyDescent="0.2">
      <c r="A17" s="322">
        <f t="shared" si="0"/>
        <v>13</v>
      </c>
      <c r="B17" s="599"/>
      <c r="C17" s="695">
        <v>0</v>
      </c>
      <c r="D17" s="696">
        <f t="shared" si="1"/>
        <v>0</v>
      </c>
      <c r="E17" s="695">
        <v>0</v>
      </c>
      <c r="F17" s="697">
        <f t="shared" si="2"/>
        <v>0</v>
      </c>
      <c r="G17" s="55"/>
      <c r="H17" s="322">
        <f t="shared" si="5"/>
        <v>49</v>
      </c>
      <c r="I17" s="599"/>
      <c r="J17" s="695">
        <v>0</v>
      </c>
      <c r="K17" s="696">
        <f t="shared" si="3"/>
        <v>0</v>
      </c>
      <c r="L17" s="695">
        <v>0</v>
      </c>
      <c r="M17" s="697">
        <f t="shared" si="4"/>
        <v>0</v>
      </c>
    </row>
    <row r="18" spans="1:13" x14ac:dyDescent="0.2">
      <c r="A18" s="322">
        <f t="shared" si="0"/>
        <v>14</v>
      </c>
      <c r="B18" s="599"/>
      <c r="C18" s="695">
        <v>0</v>
      </c>
      <c r="D18" s="696">
        <f t="shared" si="1"/>
        <v>0</v>
      </c>
      <c r="E18" s="695">
        <v>0</v>
      </c>
      <c r="F18" s="697">
        <f t="shared" si="2"/>
        <v>0</v>
      </c>
      <c r="G18" s="55"/>
      <c r="H18" s="322">
        <f t="shared" si="5"/>
        <v>50</v>
      </c>
      <c r="I18" s="599"/>
      <c r="J18" s="695">
        <v>0</v>
      </c>
      <c r="K18" s="696">
        <f t="shared" si="3"/>
        <v>0</v>
      </c>
      <c r="L18" s="695">
        <v>0</v>
      </c>
      <c r="M18" s="697">
        <f t="shared" si="4"/>
        <v>0</v>
      </c>
    </row>
    <row r="19" spans="1:13" x14ac:dyDescent="0.2">
      <c r="A19" s="322">
        <f t="shared" si="0"/>
        <v>15</v>
      </c>
      <c r="B19" s="599"/>
      <c r="C19" s="695">
        <v>0</v>
      </c>
      <c r="D19" s="696">
        <f t="shared" si="1"/>
        <v>0</v>
      </c>
      <c r="E19" s="695">
        <v>0</v>
      </c>
      <c r="F19" s="697">
        <f t="shared" si="2"/>
        <v>0</v>
      </c>
      <c r="G19" s="55"/>
      <c r="H19" s="322">
        <f t="shared" si="5"/>
        <v>51</v>
      </c>
      <c r="I19" s="599"/>
      <c r="J19" s="695">
        <v>0</v>
      </c>
      <c r="K19" s="696">
        <f t="shared" si="3"/>
        <v>0</v>
      </c>
      <c r="L19" s="695">
        <v>0</v>
      </c>
      <c r="M19" s="697">
        <f t="shared" si="4"/>
        <v>0</v>
      </c>
    </row>
    <row r="20" spans="1:13" x14ac:dyDescent="0.2">
      <c r="A20" s="322">
        <f t="shared" si="0"/>
        <v>16</v>
      </c>
      <c r="B20" s="599"/>
      <c r="C20" s="695">
        <v>0</v>
      </c>
      <c r="D20" s="696">
        <f t="shared" si="1"/>
        <v>0</v>
      </c>
      <c r="E20" s="695">
        <v>0</v>
      </c>
      <c r="F20" s="697">
        <f t="shared" si="2"/>
        <v>0</v>
      </c>
      <c r="G20" s="55"/>
      <c r="H20" s="322">
        <f t="shared" si="5"/>
        <v>52</v>
      </c>
      <c r="I20" s="599"/>
      <c r="J20" s="695">
        <v>0</v>
      </c>
      <c r="K20" s="696">
        <f t="shared" si="3"/>
        <v>0</v>
      </c>
      <c r="L20" s="695">
        <v>0</v>
      </c>
      <c r="M20" s="697">
        <f t="shared" si="4"/>
        <v>0</v>
      </c>
    </row>
    <row r="21" spans="1:13" x14ac:dyDescent="0.2">
      <c r="A21" s="322">
        <f t="shared" si="0"/>
        <v>17</v>
      </c>
      <c r="B21" s="599"/>
      <c r="C21" s="695">
        <v>0</v>
      </c>
      <c r="D21" s="696">
        <f t="shared" si="1"/>
        <v>0</v>
      </c>
      <c r="E21" s="695">
        <v>0</v>
      </c>
      <c r="F21" s="697">
        <f t="shared" si="2"/>
        <v>0</v>
      </c>
      <c r="G21" s="323"/>
      <c r="H21" s="322">
        <f t="shared" si="5"/>
        <v>53</v>
      </c>
      <c r="I21" s="599"/>
      <c r="J21" s="695">
        <v>0</v>
      </c>
      <c r="K21" s="696">
        <f t="shared" si="3"/>
        <v>0</v>
      </c>
      <c r="L21" s="695">
        <v>0</v>
      </c>
      <c r="M21" s="697">
        <f t="shared" si="4"/>
        <v>0</v>
      </c>
    </row>
    <row r="22" spans="1:13" x14ac:dyDescent="0.2">
      <c r="A22" s="322">
        <f t="shared" si="0"/>
        <v>18</v>
      </c>
      <c r="B22" s="599"/>
      <c r="C22" s="695">
        <v>0</v>
      </c>
      <c r="D22" s="696">
        <f t="shared" si="1"/>
        <v>0</v>
      </c>
      <c r="E22" s="695">
        <v>0</v>
      </c>
      <c r="F22" s="697">
        <f t="shared" si="2"/>
        <v>0</v>
      </c>
      <c r="G22" s="323"/>
      <c r="H22" s="322">
        <f t="shared" si="5"/>
        <v>54</v>
      </c>
      <c r="I22" s="599"/>
      <c r="J22" s="695">
        <v>0</v>
      </c>
      <c r="K22" s="696">
        <f t="shared" si="3"/>
        <v>0</v>
      </c>
      <c r="L22" s="695">
        <v>0</v>
      </c>
      <c r="M22" s="697">
        <f t="shared" si="4"/>
        <v>0</v>
      </c>
    </row>
    <row r="23" spans="1:13" x14ac:dyDescent="0.2">
      <c r="A23" s="322">
        <f t="shared" si="0"/>
        <v>19</v>
      </c>
      <c r="B23" s="599"/>
      <c r="C23" s="695">
        <v>0</v>
      </c>
      <c r="D23" s="696">
        <f t="shared" si="1"/>
        <v>0</v>
      </c>
      <c r="E23" s="695">
        <v>0</v>
      </c>
      <c r="F23" s="697">
        <f t="shared" si="2"/>
        <v>0</v>
      </c>
      <c r="G23" s="323"/>
      <c r="H23" s="322">
        <f t="shared" si="5"/>
        <v>55</v>
      </c>
      <c r="I23" s="599"/>
      <c r="J23" s="695">
        <v>0</v>
      </c>
      <c r="K23" s="696">
        <f t="shared" si="3"/>
        <v>0</v>
      </c>
      <c r="L23" s="695">
        <v>0</v>
      </c>
      <c r="M23" s="697">
        <f t="shared" si="4"/>
        <v>0</v>
      </c>
    </row>
    <row r="24" spans="1:13" x14ac:dyDescent="0.2">
      <c r="A24" s="322">
        <f t="shared" si="0"/>
        <v>20</v>
      </c>
      <c r="B24" s="599"/>
      <c r="C24" s="695">
        <v>0</v>
      </c>
      <c r="D24" s="696">
        <f t="shared" si="1"/>
        <v>0</v>
      </c>
      <c r="E24" s="695">
        <v>0</v>
      </c>
      <c r="F24" s="697">
        <f t="shared" si="2"/>
        <v>0</v>
      </c>
      <c r="G24" s="55"/>
      <c r="H24" s="322">
        <f t="shared" si="5"/>
        <v>56</v>
      </c>
      <c r="I24" s="599"/>
      <c r="J24" s="695">
        <v>0</v>
      </c>
      <c r="K24" s="696">
        <f t="shared" si="3"/>
        <v>0</v>
      </c>
      <c r="L24" s="695">
        <v>0</v>
      </c>
      <c r="M24" s="697">
        <f t="shared" si="4"/>
        <v>0</v>
      </c>
    </row>
    <row r="25" spans="1:13" x14ac:dyDescent="0.2">
      <c r="A25" s="322">
        <f t="shared" si="0"/>
        <v>21</v>
      </c>
      <c r="B25" s="599"/>
      <c r="C25" s="695">
        <v>0</v>
      </c>
      <c r="D25" s="696">
        <f t="shared" si="1"/>
        <v>0</v>
      </c>
      <c r="E25" s="695">
        <v>0</v>
      </c>
      <c r="F25" s="697">
        <f t="shared" si="2"/>
        <v>0</v>
      </c>
      <c r="G25" s="55"/>
      <c r="H25" s="322">
        <f t="shared" si="5"/>
        <v>57</v>
      </c>
      <c r="I25" s="599"/>
      <c r="J25" s="695">
        <v>0</v>
      </c>
      <c r="K25" s="696">
        <f t="shared" si="3"/>
        <v>0</v>
      </c>
      <c r="L25" s="695">
        <v>0</v>
      </c>
      <c r="M25" s="697">
        <f t="shared" si="4"/>
        <v>0</v>
      </c>
    </row>
    <row r="26" spans="1:13" x14ac:dyDescent="0.2">
      <c r="A26" s="322">
        <f t="shared" si="0"/>
        <v>22</v>
      </c>
      <c r="B26" s="599"/>
      <c r="C26" s="695">
        <v>0</v>
      </c>
      <c r="D26" s="696">
        <f t="shared" si="1"/>
        <v>0</v>
      </c>
      <c r="E26" s="695">
        <v>0</v>
      </c>
      <c r="F26" s="697">
        <f t="shared" si="2"/>
        <v>0</v>
      </c>
      <c r="G26" s="55"/>
      <c r="H26" s="322">
        <f t="shared" si="5"/>
        <v>58</v>
      </c>
      <c r="I26" s="599"/>
      <c r="J26" s="695">
        <v>0</v>
      </c>
      <c r="K26" s="696">
        <f t="shared" si="3"/>
        <v>0</v>
      </c>
      <c r="L26" s="695">
        <v>0</v>
      </c>
      <c r="M26" s="697">
        <f t="shared" si="4"/>
        <v>0</v>
      </c>
    </row>
    <row r="27" spans="1:13" x14ac:dyDescent="0.2">
      <c r="A27" s="322">
        <f t="shared" si="0"/>
        <v>23</v>
      </c>
      <c r="B27" s="599"/>
      <c r="C27" s="695">
        <v>0</v>
      </c>
      <c r="D27" s="696">
        <f t="shared" si="1"/>
        <v>0</v>
      </c>
      <c r="E27" s="695">
        <v>0</v>
      </c>
      <c r="F27" s="697">
        <f t="shared" si="2"/>
        <v>0</v>
      </c>
      <c r="G27" s="55"/>
      <c r="H27" s="322">
        <f t="shared" si="5"/>
        <v>59</v>
      </c>
      <c r="I27" s="599"/>
      <c r="J27" s="695">
        <v>0</v>
      </c>
      <c r="K27" s="696">
        <f t="shared" si="3"/>
        <v>0</v>
      </c>
      <c r="L27" s="695">
        <v>0</v>
      </c>
      <c r="M27" s="697">
        <f t="shared" si="4"/>
        <v>0</v>
      </c>
    </row>
    <row r="28" spans="1:13" x14ac:dyDescent="0.2">
      <c r="A28" s="322">
        <f t="shared" si="0"/>
        <v>24</v>
      </c>
      <c r="B28" s="599"/>
      <c r="C28" s="695">
        <v>0</v>
      </c>
      <c r="D28" s="696">
        <f t="shared" si="1"/>
        <v>0</v>
      </c>
      <c r="E28" s="695">
        <v>0</v>
      </c>
      <c r="F28" s="697">
        <f t="shared" si="2"/>
        <v>0</v>
      </c>
      <c r="G28" s="55"/>
      <c r="H28" s="322">
        <f t="shared" si="5"/>
        <v>60</v>
      </c>
      <c r="I28" s="599"/>
      <c r="J28" s="695">
        <v>0</v>
      </c>
      <c r="K28" s="696">
        <f t="shared" si="3"/>
        <v>0</v>
      </c>
      <c r="L28" s="695">
        <v>0</v>
      </c>
      <c r="M28" s="697">
        <f t="shared" si="4"/>
        <v>0</v>
      </c>
    </row>
    <row r="29" spans="1:13" x14ac:dyDescent="0.2">
      <c r="A29" s="322">
        <f t="shared" si="0"/>
        <v>25</v>
      </c>
      <c r="B29" s="599"/>
      <c r="C29" s="695">
        <v>0</v>
      </c>
      <c r="D29" s="696">
        <f t="shared" si="1"/>
        <v>0</v>
      </c>
      <c r="E29" s="695">
        <v>0</v>
      </c>
      <c r="F29" s="697">
        <f t="shared" si="2"/>
        <v>0</v>
      </c>
      <c r="G29" s="55"/>
      <c r="H29" s="322">
        <f t="shared" si="5"/>
        <v>61</v>
      </c>
      <c r="I29" s="599"/>
      <c r="J29" s="695">
        <v>0</v>
      </c>
      <c r="K29" s="696">
        <f t="shared" si="3"/>
        <v>0</v>
      </c>
      <c r="L29" s="695">
        <v>0</v>
      </c>
      <c r="M29" s="697">
        <f t="shared" si="4"/>
        <v>0</v>
      </c>
    </row>
    <row r="30" spans="1:13" x14ac:dyDescent="0.2">
      <c r="A30" s="322">
        <f t="shared" si="0"/>
        <v>26</v>
      </c>
      <c r="B30" s="599"/>
      <c r="C30" s="695">
        <v>0</v>
      </c>
      <c r="D30" s="696">
        <f t="shared" si="1"/>
        <v>0</v>
      </c>
      <c r="E30" s="695">
        <v>0</v>
      </c>
      <c r="F30" s="697">
        <f t="shared" si="2"/>
        <v>0</v>
      </c>
      <c r="G30" s="55"/>
      <c r="H30" s="322">
        <f t="shared" si="5"/>
        <v>62</v>
      </c>
      <c r="I30" s="599"/>
      <c r="J30" s="695">
        <v>0</v>
      </c>
      <c r="K30" s="696">
        <f t="shared" si="3"/>
        <v>0</v>
      </c>
      <c r="L30" s="695">
        <v>0</v>
      </c>
      <c r="M30" s="697">
        <f t="shared" si="4"/>
        <v>0</v>
      </c>
    </row>
    <row r="31" spans="1:13" x14ac:dyDescent="0.2">
      <c r="A31" s="322">
        <f t="shared" si="0"/>
        <v>27</v>
      </c>
      <c r="B31" s="599"/>
      <c r="C31" s="695">
        <v>0</v>
      </c>
      <c r="D31" s="696">
        <f t="shared" si="1"/>
        <v>0</v>
      </c>
      <c r="E31" s="695">
        <v>0</v>
      </c>
      <c r="F31" s="697">
        <f t="shared" si="2"/>
        <v>0</v>
      </c>
      <c r="G31" s="55"/>
      <c r="H31" s="322">
        <f t="shared" si="5"/>
        <v>63</v>
      </c>
      <c r="I31" s="599"/>
      <c r="J31" s="695">
        <v>0</v>
      </c>
      <c r="K31" s="696">
        <f t="shared" si="3"/>
        <v>0</v>
      </c>
      <c r="L31" s="695">
        <v>0</v>
      </c>
      <c r="M31" s="697">
        <f t="shared" si="4"/>
        <v>0</v>
      </c>
    </row>
    <row r="32" spans="1:13" x14ac:dyDescent="0.2">
      <c r="A32" s="322">
        <f t="shared" si="0"/>
        <v>28</v>
      </c>
      <c r="B32" s="599"/>
      <c r="C32" s="695">
        <v>0</v>
      </c>
      <c r="D32" s="696">
        <f t="shared" si="1"/>
        <v>0</v>
      </c>
      <c r="E32" s="695">
        <v>0</v>
      </c>
      <c r="F32" s="697">
        <f t="shared" si="2"/>
        <v>0</v>
      </c>
      <c r="G32" s="55"/>
      <c r="H32" s="322">
        <f t="shared" si="5"/>
        <v>64</v>
      </c>
      <c r="I32" s="599"/>
      <c r="J32" s="695">
        <v>0</v>
      </c>
      <c r="K32" s="696">
        <f t="shared" si="3"/>
        <v>0</v>
      </c>
      <c r="L32" s="695">
        <v>0</v>
      </c>
      <c r="M32" s="697">
        <f t="shared" si="4"/>
        <v>0</v>
      </c>
    </row>
    <row r="33" spans="1:13" x14ac:dyDescent="0.2">
      <c r="A33" s="322">
        <f t="shared" si="0"/>
        <v>29</v>
      </c>
      <c r="B33" s="599"/>
      <c r="C33" s="695">
        <v>0</v>
      </c>
      <c r="D33" s="696">
        <f t="shared" si="1"/>
        <v>0</v>
      </c>
      <c r="E33" s="695">
        <v>0</v>
      </c>
      <c r="F33" s="697">
        <f t="shared" si="2"/>
        <v>0</v>
      </c>
      <c r="G33" s="55"/>
      <c r="H33" s="322">
        <f t="shared" si="5"/>
        <v>65</v>
      </c>
      <c r="I33" s="599"/>
      <c r="J33" s="695">
        <v>0</v>
      </c>
      <c r="K33" s="696">
        <f t="shared" si="3"/>
        <v>0</v>
      </c>
      <c r="L33" s="695">
        <v>0</v>
      </c>
      <c r="M33" s="697">
        <f t="shared" si="4"/>
        <v>0</v>
      </c>
    </row>
    <row r="34" spans="1:13" x14ac:dyDescent="0.2">
      <c r="A34" s="322">
        <f t="shared" si="0"/>
        <v>30</v>
      </c>
      <c r="B34" s="599"/>
      <c r="C34" s="695">
        <v>0</v>
      </c>
      <c r="D34" s="696">
        <f t="shared" si="1"/>
        <v>0</v>
      </c>
      <c r="E34" s="695">
        <v>0</v>
      </c>
      <c r="F34" s="697">
        <f t="shared" si="2"/>
        <v>0</v>
      </c>
      <c r="G34" s="55"/>
      <c r="H34" s="322">
        <f t="shared" si="5"/>
        <v>66</v>
      </c>
      <c r="I34" s="599"/>
      <c r="J34" s="695">
        <v>0</v>
      </c>
      <c r="K34" s="696">
        <f t="shared" si="3"/>
        <v>0</v>
      </c>
      <c r="L34" s="695">
        <v>0</v>
      </c>
      <c r="M34" s="697">
        <f t="shared" si="4"/>
        <v>0</v>
      </c>
    </row>
    <row r="35" spans="1:13" x14ac:dyDescent="0.2">
      <c r="A35" s="322">
        <f t="shared" si="0"/>
        <v>31</v>
      </c>
      <c r="B35" s="599"/>
      <c r="C35" s="695">
        <v>0</v>
      </c>
      <c r="D35" s="696">
        <f t="shared" si="1"/>
        <v>0</v>
      </c>
      <c r="E35" s="695">
        <v>0</v>
      </c>
      <c r="F35" s="697">
        <f t="shared" si="2"/>
        <v>0</v>
      </c>
      <c r="G35" s="55"/>
      <c r="H35" s="322">
        <f t="shared" si="5"/>
        <v>67</v>
      </c>
      <c r="I35" s="599"/>
      <c r="J35" s="695">
        <v>0</v>
      </c>
      <c r="K35" s="696">
        <f t="shared" si="3"/>
        <v>0</v>
      </c>
      <c r="L35" s="695">
        <v>0</v>
      </c>
      <c r="M35" s="697">
        <f t="shared" si="4"/>
        <v>0</v>
      </c>
    </row>
    <row r="36" spans="1:13" x14ac:dyDescent="0.2">
      <c r="A36" s="322">
        <f t="shared" si="0"/>
        <v>32</v>
      </c>
      <c r="B36" s="599"/>
      <c r="C36" s="695">
        <v>0</v>
      </c>
      <c r="D36" s="696">
        <f t="shared" si="1"/>
        <v>0</v>
      </c>
      <c r="E36" s="695">
        <v>0</v>
      </c>
      <c r="F36" s="697">
        <f t="shared" si="2"/>
        <v>0</v>
      </c>
      <c r="G36" s="55"/>
      <c r="H36" s="322">
        <f t="shared" si="5"/>
        <v>68</v>
      </c>
      <c r="I36" s="599"/>
      <c r="J36" s="695">
        <v>0</v>
      </c>
      <c r="K36" s="696">
        <f t="shared" si="3"/>
        <v>0</v>
      </c>
      <c r="L36" s="695">
        <v>0</v>
      </c>
      <c r="M36" s="697">
        <f t="shared" si="4"/>
        <v>0</v>
      </c>
    </row>
    <row r="37" spans="1:13" x14ac:dyDescent="0.2">
      <c r="A37" s="322">
        <f t="shared" si="0"/>
        <v>33</v>
      </c>
      <c r="B37" s="599"/>
      <c r="C37" s="695">
        <v>0</v>
      </c>
      <c r="D37" s="696">
        <f t="shared" si="1"/>
        <v>0</v>
      </c>
      <c r="E37" s="695">
        <v>0</v>
      </c>
      <c r="F37" s="697">
        <f t="shared" si="2"/>
        <v>0</v>
      </c>
      <c r="G37" s="55"/>
      <c r="H37" s="322">
        <f t="shared" si="5"/>
        <v>69</v>
      </c>
      <c r="I37" s="599"/>
      <c r="J37" s="695">
        <v>0</v>
      </c>
      <c r="K37" s="696">
        <f t="shared" si="3"/>
        <v>0</v>
      </c>
      <c r="L37" s="695">
        <v>0</v>
      </c>
      <c r="M37" s="697">
        <f t="shared" si="4"/>
        <v>0</v>
      </c>
    </row>
    <row r="38" spans="1:13" x14ac:dyDescent="0.2">
      <c r="A38" s="322">
        <f t="shared" si="0"/>
        <v>34</v>
      </c>
      <c r="B38" s="599"/>
      <c r="C38" s="695">
        <v>0</v>
      </c>
      <c r="D38" s="696">
        <f t="shared" si="1"/>
        <v>0</v>
      </c>
      <c r="E38" s="695">
        <v>0</v>
      </c>
      <c r="F38" s="697">
        <f t="shared" si="2"/>
        <v>0</v>
      </c>
      <c r="G38" s="55"/>
      <c r="H38" s="322">
        <f t="shared" si="5"/>
        <v>70</v>
      </c>
      <c r="I38" s="599"/>
      <c r="J38" s="695">
        <v>0</v>
      </c>
      <c r="K38" s="696">
        <f t="shared" si="3"/>
        <v>0</v>
      </c>
      <c r="L38" s="695">
        <v>0</v>
      </c>
      <c r="M38" s="697">
        <f t="shared" si="4"/>
        <v>0</v>
      </c>
    </row>
    <row r="39" spans="1:13" x14ac:dyDescent="0.2">
      <c r="A39" s="322">
        <f t="shared" si="0"/>
        <v>35</v>
      </c>
      <c r="B39" s="599"/>
      <c r="C39" s="695">
        <v>0</v>
      </c>
      <c r="D39" s="696">
        <f t="shared" si="1"/>
        <v>0</v>
      </c>
      <c r="E39" s="695">
        <v>0</v>
      </c>
      <c r="F39" s="697">
        <f t="shared" si="2"/>
        <v>0</v>
      </c>
      <c r="G39" s="55"/>
      <c r="H39" s="322">
        <f t="shared" si="5"/>
        <v>71</v>
      </c>
      <c r="I39" s="599"/>
      <c r="J39" s="695">
        <v>0</v>
      </c>
      <c r="K39" s="696">
        <f t="shared" si="3"/>
        <v>0</v>
      </c>
      <c r="L39" s="695">
        <v>0</v>
      </c>
      <c r="M39" s="697">
        <f t="shared" si="4"/>
        <v>0</v>
      </c>
    </row>
    <row r="40" spans="1:13" x14ac:dyDescent="0.2">
      <c r="A40" s="322">
        <f t="shared" si="0"/>
        <v>36</v>
      </c>
      <c r="B40" s="599"/>
      <c r="C40" s="695">
        <v>0</v>
      </c>
      <c r="D40" s="696">
        <f t="shared" si="1"/>
        <v>0</v>
      </c>
      <c r="E40" s="695">
        <v>0</v>
      </c>
      <c r="F40" s="697">
        <f t="shared" si="2"/>
        <v>0</v>
      </c>
      <c r="G40" s="55"/>
      <c r="H40" s="322">
        <f t="shared" si="5"/>
        <v>72</v>
      </c>
      <c r="I40" s="599"/>
      <c r="J40" s="695">
        <v>0</v>
      </c>
      <c r="K40" s="696">
        <f t="shared" si="3"/>
        <v>0</v>
      </c>
      <c r="L40" s="695">
        <v>0</v>
      </c>
      <c r="M40" s="697">
        <f t="shared" si="4"/>
        <v>0</v>
      </c>
    </row>
    <row r="41" spans="1:13" ht="15.75" thickBot="1" x14ac:dyDescent="0.25">
      <c r="A41" s="322">
        <f t="shared" si="0"/>
        <v>37</v>
      </c>
      <c r="B41" s="599"/>
      <c r="C41" s="695">
        <v>0</v>
      </c>
      <c r="D41" s="696">
        <f t="shared" si="1"/>
        <v>0</v>
      </c>
      <c r="E41" s="695">
        <v>0</v>
      </c>
      <c r="F41" s="697">
        <f t="shared" si="2"/>
        <v>0</v>
      </c>
      <c r="G41" s="55"/>
      <c r="H41" s="322">
        <f t="shared" si="5"/>
        <v>73</v>
      </c>
      <c r="I41" s="599"/>
      <c r="J41" s="695">
        <v>0</v>
      </c>
      <c r="K41" s="696">
        <f t="shared" si="3"/>
        <v>0</v>
      </c>
      <c r="L41" s="695">
        <v>0</v>
      </c>
      <c r="M41" s="697">
        <f t="shared" si="4"/>
        <v>0</v>
      </c>
    </row>
    <row r="42" spans="1:13" ht="16.5" thickTop="1" thickBot="1" x14ac:dyDescent="0.25">
      <c r="A42" s="419" t="s">
        <v>7</v>
      </c>
      <c r="B42" s="597"/>
      <c r="C42" s="698">
        <f>SUM(C5:C41)</f>
        <v>0</v>
      </c>
      <c r="D42" s="698">
        <f>SUM(D5:D41)</f>
        <v>0</v>
      </c>
      <c r="E42" s="698">
        <f>SUM(E5:E41)</f>
        <v>0</v>
      </c>
      <c r="F42" s="699">
        <f>SUM(F5:F41)</f>
        <v>0</v>
      </c>
      <c r="G42" s="73"/>
      <c r="H42" s="419" t="s">
        <v>7</v>
      </c>
      <c r="I42" s="597"/>
      <c r="J42" s="698">
        <f>SUM(J5:J41)</f>
        <v>0</v>
      </c>
      <c r="K42" s="698">
        <f>SUM(K5:K41)</f>
        <v>0</v>
      </c>
      <c r="L42" s="698">
        <f>SUM(L5:L41)</f>
        <v>0</v>
      </c>
      <c r="M42" s="699">
        <f>SUM(M5:M41)</f>
        <v>0</v>
      </c>
    </row>
    <row r="43" spans="1:13" ht="15.75" thickTop="1" x14ac:dyDescent="0.2">
      <c r="A43" s="240"/>
      <c r="B43" s="240"/>
      <c r="C43" s="240"/>
      <c r="D43" s="240"/>
      <c r="E43" s="240"/>
      <c r="F43" s="240"/>
      <c r="G43" s="240"/>
      <c r="H43" s="240"/>
      <c r="I43" s="240"/>
      <c r="J43" s="240"/>
    </row>
    <row r="44" spans="1:13" x14ac:dyDescent="0.2">
      <c r="A44" s="240"/>
      <c r="B44" s="240"/>
      <c r="C44" s="240"/>
      <c r="D44" s="240"/>
      <c r="E44" s="240"/>
      <c r="F44" s="240"/>
      <c r="G44" s="240"/>
      <c r="H44" s="240"/>
      <c r="I44" s="240"/>
      <c r="J44" s="240"/>
    </row>
    <row r="45" spans="1:13" x14ac:dyDescent="0.2">
      <c r="A45" s="240"/>
      <c r="B45" s="240"/>
      <c r="C45" s="240"/>
      <c r="D45" s="240"/>
      <c r="E45" s="240"/>
      <c r="F45" s="240"/>
      <c r="G45" s="240"/>
      <c r="H45" s="240"/>
      <c r="I45" s="240"/>
      <c r="J45" s="240"/>
    </row>
    <row r="46" spans="1:13" x14ac:dyDescent="0.2">
      <c r="A46" s="240"/>
      <c r="B46" s="240"/>
      <c r="C46" s="240"/>
      <c r="D46" s="240"/>
      <c r="E46" s="240"/>
      <c r="F46" s="240"/>
      <c r="G46" s="240"/>
      <c r="H46" s="240"/>
      <c r="I46" s="240"/>
      <c r="J46" s="240"/>
    </row>
    <row r="47" spans="1:13" x14ac:dyDescent="0.2">
      <c r="A47" s="240"/>
      <c r="B47" s="240"/>
      <c r="C47" s="240"/>
      <c r="D47" s="240"/>
      <c r="E47" s="240"/>
      <c r="F47" s="240"/>
      <c r="G47" s="240"/>
      <c r="H47" s="240"/>
      <c r="I47" s="240"/>
      <c r="J47" s="240"/>
    </row>
    <row r="48" spans="1:13" x14ac:dyDescent="0.2">
      <c r="A48" s="240"/>
      <c r="B48" s="240"/>
      <c r="C48" s="240"/>
      <c r="D48" s="240"/>
      <c r="E48" s="240"/>
      <c r="F48" s="240"/>
      <c r="G48" s="240"/>
      <c r="H48" s="240"/>
      <c r="I48" s="240"/>
      <c r="J48" s="240"/>
    </row>
    <row r="49" spans="1:10" x14ac:dyDescent="0.2">
      <c r="A49" s="240"/>
      <c r="B49" s="240"/>
      <c r="C49" s="240"/>
      <c r="D49" s="240"/>
      <c r="E49" s="240"/>
      <c r="F49" s="240"/>
      <c r="G49" s="240"/>
      <c r="H49" s="240"/>
      <c r="I49" s="240"/>
      <c r="J49" s="240"/>
    </row>
    <row r="50" spans="1:10" x14ac:dyDescent="0.2">
      <c r="A50" s="240"/>
      <c r="B50" s="240"/>
      <c r="C50" s="240"/>
      <c r="D50" s="240"/>
      <c r="E50" s="240"/>
      <c r="F50" s="240"/>
      <c r="G50" s="240"/>
      <c r="H50" s="240"/>
      <c r="I50" s="240"/>
      <c r="J50" s="240"/>
    </row>
    <row r="51" spans="1:10" x14ac:dyDescent="0.2">
      <c r="A51" s="240"/>
      <c r="B51" s="240"/>
      <c r="C51" s="240"/>
      <c r="D51" s="240"/>
      <c r="E51" s="240"/>
      <c r="F51" s="240"/>
      <c r="G51" s="240"/>
      <c r="H51" s="240"/>
      <c r="I51" s="240"/>
      <c r="J51" s="240"/>
    </row>
    <row r="52" spans="1:10" x14ac:dyDescent="0.2">
      <c r="A52" s="240"/>
      <c r="B52" s="240"/>
      <c r="C52" s="240"/>
      <c r="D52" s="240"/>
      <c r="E52" s="240"/>
      <c r="F52" s="240"/>
      <c r="G52" s="240"/>
      <c r="H52" s="240"/>
      <c r="I52" s="240"/>
      <c r="J52" s="240"/>
    </row>
    <row r="53" spans="1:10" x14ac:dyDescent="0.2">
      <c r="A53" s="240"/>
      <c r="B53" s="240"/>
      <c r="C53" s="240"/>
      <c r="D53" s="240"/>
      <c r="E53" s="240"/>
      <c r="F53" s="240"/>
      <c r="G53" s="240"/>
      <c r="H53" s="240"/>
      <c r="I53" s="240"/>
      <c r="J53" s="240"/>
    </row>
    <row r="54" spans="1:10" x14ac:dyDescent="0.2">
      <c r="A54" s="240"/>
      <c r="B54" s="240"/>
      <c r="C54" s="240"/>
      <c r="D54" s="240"/>
      <c r="E54" s="240"/>
      <c r="F54" s="240"/>
      <c r="G54" s="240"/>
      <c r="H54" s="240"/>
      <c r="I54" s="240"/>
      <c r="J54" s="240"/>
    </row>
    <row r="55" spans="1:10" x14ac:dyDescent="0.2">
      <c r="A55" s="240"/>
      <c r="B55" s="240"/>
      <c r="C55" s="240"/>
      <c r="D55" s="240"/>
      <c r="E55" s="240"/>
      <c r="F55" s="240"/>
      <c r="G55" s="240"/>
      <c r="H55" s="240"/>
      <c r="I55" s="240"/>
      <c r="J55" s="240"/>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55118110236220474" right="0.74803149606299213" top="0.78740157480314965" bottom="0.78740157480314965" header="0.51181102362204722" footer="0.51181102362204722"/>
  <pageSetup paperSize="9" scale="6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K6" sqref="K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937"/>
      <c r="B1" s="856"/>
      <c r="C1" s="856"/>
      <c r="D1" s="938" t="s">
        <v>425</v>
      </c>
      <c r="E1" s="939"/>
      <c r="F1" s="939"/>
      <c r="G1" s="856"/>
      <c r="H1" s="856"/>
      <c r="I1" s="856"/>
      <c r="J1" s="856"/>
      <c r="K1" s="856"/>
      <c r="L1" s="856"/>
      <c r="M1" s="857" t="s">
        <v>426</v>
      </c>
      <c r="N1" s="940"/>
      <c r="O1" s="857"/>
    </row>
    <row r="2" spans="1:15" x14ac:dyDescent="0.2">
      <c r="A2" s="941"/>
      <c r="B2" s="858"/>
      <c r="C2" s="891"/>
      <c r="D2" s="891" t="s">
        <v>427</v>
      </c>
      <c r="E2" s="891"/>
      <c r="F2" s="891"/>
      <c r="G2" s="891"/>
      <c r="H2" s="891"/>
      <c r="I2" s="891"/>
      <c r="J2" s="891"/>
      <c r="K2" s="891"/>
      <c r="L2" s="891"/>
      <c r="M2" s="891"/>
      <c r="N2" s="858" t="s">
        <v>428</v>
      </c>
      <c r="O2" s="861"/>
    </row>
    <row r="3" spans="1:15" x14ac:dyDescent="0.2">
      <c r="A3" s="941"/>
      <c r="B3" s="858"/>
      <c r="C3" s="891"/>
      <c r="D3" s="891"/>
      <c r="E3" s="891"/>
      <c r="F3" s="891"/>
      <c r="G3" s="891"/>
      <c r="H3" s="891"/>
      <c r="I3" s="891"/>
      <c r="J3" s="891"/>
      <c r="K3" s="891"/>
      <c r="L3" s="891"/>
      <c r="M3" s="891"/>
      <c r="N3" s="891"/>
      <c r="O3" s="861"/>
    </row>
    <row r="4" spans="1:15" x14ac:dyDescent="0.2">
      <c r="A4" s="941"/>
      <c r="B4" s="858"/>
      <c r="C4" s="891"/>
      <c r="D4" s="891"/>
      <c r="E4" s="942"/>
      <c r="F4" s="891"/>
      <c r="G4" s="891"/>
      <c r="H4" s="891"/>
      <c r="I4" s="1193" t="s">
        <v>429</v>
      </c>
      <c r="J4" s="853">
        <f>'Input Data'!$D$20</f>
        <v>0</v>
      </c>
      <c r="K4" s="891"/>
      <c r="L4" s="891"/>
      <c r="M4" s="944" t="s">
        <v>430</v>
      </c>
      <c r="N4" s="891"/>
      <c r="O4" s="945"/>
    </row>
    <row r="5" spans="1:15" x14ac:dyDescent="0.2">
      <c r="A5" s="941"/>
      <c r="B5" s="858"/>
      <c r="C5" s="891"/>
      <c r="D5" s="891"/>
      <c r="E5" s="1193"/>
      <c r="F5" s="1196"/>
      <c r="G5" s="1194"/>
      <c r="H5" s="1195"/>
      <c r="I5" s="1193" t="s">
        <v>431</v>
      </c>
      <c r="J5" s="852">
        <f>'Input Data'!$D$5</f>
        <v>0</v>
      </c>
      <c r="K5" s="891"/>
      <c r="L5" s="891"/>
      <c r="M5" s="944" t="s">
        <v>432</v>
      </c>
      <c r="N5" s="1454"/>
      <c r="O5" s="1455"/>
    </row>
    <row r="6" spans="1:15" x14ac:dyDescent="0.2">
      <c r="A6" s="946" t="s">
        <v>433</v>
      </c>
      <c r="B6" s="858"/>
      <c r="C6" s="947"/>
      <c r="D6" s="865" t="s">
        <v>376</v>
      </c>
      <c r="E6" s="874"/>
      <c r="F6" s="874"/>
      <c r="G6" s="874"/>
      <c r="H6" s="874"/>
      <c r="I6" s="874"/>
      <c r="J6" s="874"/>
      <c r="K6" s="874"/>
      <c r="L6" s="874"/>
      <c r="M6" s="874"/>
      <c r="N6" s="891"/>
      <c r="O6" s="861"/>
    </row>
    <row r="7" spans="1:15" x14ac:dyDescent="0.2">
      <c r="A7" s="946" t="s">
        <v>434</v>
      </c>
      <c r="B7" s="858"/>
      <c r="C7" s="943"/>
      <c r="D7" s="865" t="s">
        <v>376</v>
      </c>
      <c r="E7" s="874"/>
      <c r="F7" s="874"/>
      <c r="G7" s="874"/>
      <c r="H7" s="874"/>
      <c r="I7" s="874"/>
      <c r="J7" s="948"/>
      <c r="K7" s="874"/>
      <c r="L7" s="874"/>
      <c r="M7" s="874"/>
      <c r="N7" s="891"/>
      <c r="O7" s="861"/>
    </row>
    <row r="8" spans="1:15" x14ac:dyDescent="0.2">
      <c r="A8" s="941"/>
      <c r="B8" s="858"/>
      <c r="C8" s="891"/>
      <c r="D8" s="858"/>
      <c r="E8" s="858"/>
      <c r="F8" s="858"/>
      <c r="G8" s="858"/>
      <c r="H8" s="858"/>
      <c r="I8" s="858"/>
      <c r="J8" s="949"/>
      <c r="K8" s="858"/>
      <c r="L8" s="858"/>
      <c r="M8" s="858"/>
      <c r="N8" s="858"/>
      <c r="O8" s="861"/>
    </row>
    <row r="9" spans="1:15" x14ac:dyDescent="0.2">
      <c r="A9" s="946" t="s">
        <v>435</v>
      </c>
      <c r="B9" s="858"/>
      <c r="C9" s="865" t="s">
        <v>436</v>
      </c>
      <c r="D9" s="891"/>
      <c r="E9" s="891"/>
      <c r="F9" s="891"/>
      <c r="G9" s="891"/>
      <c r="H9" s="858"/>
      <c r="I9" s="858"/>
      <c r="J9" s="891"/>
      <c r="K9" s="891"/>
      <c r="L9" s="891"/>
      <c r="M9" s="891"/>
      <c r="N9" s="891"/>
      <c r="O9" s="861"/>
    </row>
    <row r="10" spans="1:15" x14ac:dyDescent="0.2">
      <c r="A10" s="950" t="s">
        <v>437</v>
      </c>
      <c r="B10" s="951"/>
      <c r="C10" s="952"/>
      <c r="D10" s="952"/>
      <c r="E10" s="952"/>
      <c r="F10" s="952"/>
      <c r="G10" s="952"/>
      <c r="H10" s="953" t="s">
        <v>438</v>
      </c>
      <c r="I10" s="954"/>
      <c r="J10" s="955" t="s">
        <v>439</v>
      </c>
      <c r="K10" s="924" t="s">
        <v>440</v>
      </c>
      <c r="L10" s="956"/>
      <c r="M10" s="957"/>
      <c r="N10" s="958" t="s">
        <v>441</v>
      </c>
      <c r="O10" s="959" t="s">
        <v>442</v>
      </c>
    </row>
    <row r="11" spans="1:15" x14ac:dyDescent="0.2">
      <c r="A11" s="960"/>
      <c r="B11" s="961"/>
      <c r="C11" s="962"/>
      <c r="D11" s="963" t="s">
        <v>443</v>
      </c>
      <c r="E11" s="964"/>
      <c r="F11" s="965" t="s">
        <v>444</v>
      </c>
      <c r="G11" s="966"/>
      <c r="H11" s="906" t="s">
        <v>445</v>
      </c>
      <c r="I11" s="858"/>
      <c r="J11" s="967" t="s">
        <v>446</v>
      </c>
      <c r="K11" s="968" t="s">
        <v>447</v>
      </c>
      <c r="L11" s="961" t="s">
        <v>448</v>
      </c>
      <c r="M11" s="955" t="s">
        <v>449</v>
      </c>
      <c r="N11" s="969" t="s">
        <v>450</v>
      </c>
      <c r="O11" s="970" t="s">
        <v>451</v>
      </c>
    </row>
    <row r="12" spans="1:15" x14ac:dyDescent="0.2">
      <c r="A12" s="971"/>
      <c r="B12" s="1456" t="s">
        <v>4</v>
      </c>
      <c r="C12" s="1457"/>
      <c r="D12" s="972" t="s">
        <v>452</v>
      </c>
      <c r="E12" s="973"/>
      <c r="F12" s="974" t="s">
        <v>452</v>
      </c>
      <c r="G12" s="973"/>
      <c r="H12" s="1456" t="s">
        <v>453</v>
      </c>
      <c r="I12" s="1458"/>
      <c r="J12" s="975" t="s">
        <v>454</v>
      </c>
      <c r="K12" s="976" t="s">
        <v>455</v>
      </c>
      <c r="L12" s="974" t="s">
        <v>456</v>
      </c>
      <c r="M12" s="977" t="s">
        <v>457</v>
      </c>
      <c r="N12" s="975" t="s">
        <v>458</v>
      </c>
      <c r="O12" s="978" t="s">
        <v>459</v>
      </c>
    </row>
    <row r="13" spans="1:15" x14ac:dyDescent="0.2">
      <c r="A13" s="979" t="s">
        <v>460</v>
      </c>
      <c r="B13" s="980"/>
      <c r="C13" s="981"/>
      <c r="D13" s="1459"/>
      <c r="E13" s="1460"/>
      <c r="F13" s="980"/>
      <c r="G13" s="981"/>
      <c r="H13" s="982"/>
      <c r="I13" s="983"/>
      <c r="J13" s="984"/>
      <c r="K13" s="985"/>
      <c r="L13" s="986"/>
      <c r="M13" s="987"/>
      <c r="N13" s="981"/>
      <c r="O13" s="988"/>
    </row>
    <row r="14" spans="1:15" x14ac:dyDescent="0.2">
      <c r="A14" s="989" t="s">
        <v>461</v>
      </c>
      <c r="B14" s="990"/>
      <c r="C14" s="886"/>
      <c r="D14" s="976"/>
      <c r="E14" s="991"/>
      <c r="F14" s="990"/>
      <c r="G14" s="886"/>
      <c r="H14" s="992"/>
      <c r="I14" s="993"/>
      <c r="J14" s="994"/>
      <c r="K14" s="995"/>
      <c r="L14" s="995"/>
      <c r="M14" s="996"/>
      <c r="N14" s="975"/>
      <c r="O14" s="997"/>
    </row>
    <row r="15" spans="1:15" x14ac:dyDescent="0.2">
      <c r="A15" s="998"/>
      <c r="B15" s="999"/>
      <c r="C15" s="858"/>
      <c r="D15" s="969"/>
      <c r="E15" s="862"/>
      <c r="F15" s="999"/>
      <c r="G15" s="858"/>
      <c r="H15" s="858"/>
      <c r="I15" s="858"/>
      <c r="J15" s="947" t="s">
        <v>353</v>
      </c>
      <c r="K15" s="969" t="s">
        <v>355</v>
      </c>
      <c r="L15" s="947" t="s">
        <v>357</v>
      </c>
      <c r="M15" s="969" t="s">
        <v>359</v>
      </c>
      <c r="N15" s="858"/>
      <c r="O15" s="1000" t="s">
        <v>10</v>
      </c>
    </row>
    <row r="16" spans="1:15" ht="15.75" thickBot="1" x14ac:dyDescent="0.25">
      <c r="A16" s="941" t="s">
        <v>462</v>
      </c>
      <c r="B16" s="999"/>
      <c r="C16" s="858"/>
      <c r="D16" s="969"/>
      <c r="E16" s="862"/>
      <c r="F16" s="999"/>
      <c r="G16" s="858"/>
      <c r="H16" s="858"/>
      <c r="I16" s="858"/>
      <c r="J16" s="865" t="s">
        <v>463</v>
      </c>
      <c r="K16" s="858"/>
      <c r="L16" s="878"/>
      <c r="M16" s="865"/>
      <c r="N16" s="858"/>
      <c r="O16" s="1001">
        <f>J13+J14+K13+K14+L13+L14+M13+M14</f>
        <v>0</v>
      </c>
    </row>
    <row r="17" spans="1:15" x14ac:dyDescent="0.2">
      <c r="A17" s="941" t="s">
        <v>464</v>
      </c>
      <c r="B17" s="999"/>
      <c r="C17" s="858"/>
      <c r="D17" s="969"/>
      <c r="E17" s="1002"/>
      <c r="F17" s="999"/>
      <c r="G17" s="858"/>
      <c r="H17" s="858"/>
      <c r="I17" s="858"/>
      <c r="J17" s="969"/>
      <c r="K17" s="1003"/>
      <c r="L17" s="1004"/>
      <c r="M17" s="1005"/>
      <c r="N17" s="1006" t="s">
        <v>465</v>
      </c>
      <c r="O17" s="1007" t="s">
        <v>10</v>
      </c>
    </row>
    <row r="18" spans="1:15" ht="15.75" thickBot="1" x14ac:dyDescent="0.25">
      <c r="A18" s="1008" t="s">
        <v>466</v>
      </c>
      <c r="B18" s="1009"/>
      <c r="C18" s="935"/>
      <c r="D18" s="1010"/>
      <c r="E18" s="1011"/>
      <c r="F18" s="1009"/>
      <c r="G18" s="935"/>
      <c r="H18" s="935"/>
      <c r="I18" s="935"/>
      <c r="J18" s="1010"/>
      <c r="K18" s="1012" t="s">
        <v>467</v>
      </c>
      <c r="L18" s="1011"/>
      <c r="M18" s="1010"/>
      <c r="N18" s="1013">
        <v>0</v>
      </c>
      <c r="O18" s="1014"/>
    </row>
    <row r="19" spans="1:15" ht="15.75" thickTop="1" x14ac:dyDescent="0.2">
      <c r="A19" s="941"/>
      <c r="B19" s="999"/>
      <c r="C19" s="858"/>
      <c r="D19" s="969"/>
      <c r="E19" s="1002"/>
      <c r="F19" s="999"/>
      <c r="G19" s="858"/>
      <c r="H19" s="858"/>
      <c r="I19" s="858"/>
      <c r="J19" s="969"/>
      <c r="K19" s="999"/>
      <c r="L19" s="1002"/>
      <c r="M19" s="969"/>
      <c r="N19" s="969"/>
      <c r="O19" s="1015"/>
    </row>
    <row r="20" spans="1:15" x14ac:dyDescent="0.2">
      <c r="A20" s="950" t="s">
        <v>468</v>
      </c>
      <c r="B20" s="952"/>
      <c r="C20" s="951"/>
      <c r="D20" s="952"/>
      <c r="E20" s="952"/>
      <c r="F20" s="952"/>
      <c r="G20" s="952"/>
      <c r="H20" s="952"/>
      <c r="I20" s="952"/>
      <c r="J20" s="952"/>
      <c r="K20" s="952"/>
      <c r="L20" s="952"/>
      <c r="M20" s="952"/>
      <c r="N20" s="952"/>
      <c r="O20" s="1016"/>
    </row>
    <row r="21" spans="1:15" x14ac:dyDescent="0.2">
      <c r="A21" s="1017"/>
      <c r="B21" s="951" t="s">
        <v>469</v>
      </c>
      <c r="C21" s="886"/>
      <c r="D21" s="952"/>
      <c r="E21" s="952"/>
      <c r="F21" s="952"/>
      <c r="G21" s="952"/>
      <c r="H21" s="1018"/>
      <c r="I21" s="951" t="s">
        <v>470</v>
      </c>
      <c r="J21" s="952"/>
      <c r="K21" s="951"/>
      <c r="L21" s="952"/>
      <c r="M21" s="1019" t="s">
        <v>471</v>
      </c>
      <c r="N21" s="924"/>
      <c r="O21" s="1020"/>
    </row>
    <row r="22" spans="1:15" x14ac:dyDescent="0.2">
      <c r="A22" s="1021" t="s">
        <v>472</v>
      </c>
      <c r="B22" s="973"/>
      <c r="C22" s="1022"/>
      <c r="D22" s="1023" t="s">
        <v>473</v>
      </c>
      <c r="E22" s="973"/>
      <c r="F22" s="975"/>
      <c r="G22" s="975"/>
      <c r="H22" s="1024" t="s">
        <v>474</v>
      </c>
      <c r="I22" s="952"/>
      <c r="J22" s="952"/>
      <c r="K22" s="1025" t="s">
        <v>475</v>
      </c>
      <c r="L22" s="952"/>
      <c r="M22" s="1026" t="s">
        <v>476</v>
      </c>
      <c r="N22" s="1027" t="s">
        <v>467</v>
      </c>
      <c r="O22" s="1028"/>
    </row>
    <row r="23" spans="1:15" x14ac:dyDescent="0.2">
      <c r="A23" s="989" t="s">
        <v>455</v>
      </c>
      <c r="B23" s="1023" t="s">
        <v>4</v>
      </c>
      <c r="C23" s="973"/>
      <c r="D23" s="1023" t="s">
        <v>455</v>
      </c>
      <c r="E23" s="973"/>
      <c r="F23" s="1029" t="s">
        <v>4</v>
      </c>
      <c r="G23" s="975"/>
      <c r="H23" s="1461" t="s">
        <v>455</v>
      </c>
      <c r="I23" s="1462"/>
      <c r="J23" s="1029" t="s">
        <v>4</v>
      </c>
      <c r="K23" s="1029" t="s">
        <v>455</v>
      </c>
      <c r="L23" s="1029" t="s">
        <v>4</v>
      </c>
      <c r="M23" s="1030" t="s">
        <v>455</v>
      </c>
      <c r="N23" s="1031" t="s">
        <v>465</v>
      </c>
      <c r="O23" s="1032" t="s">
        <v>477</v>
      </c>
    </row>
    <row r="24" spans="1:15" x14ac:dyDescent="0.2">
      <c r="A24" s="1033"/>
      <c r="B24" s="1034"/>
      <c r="C24" s="874"/>
      <c r="D24" s="1035"/>
      <c r="E24" s="1036"/>
      <c r="F24" s="1034"/>
      <c r="G24" s="874"/>
      <c r="H24" s="1037"/>
      <c r="I24" s="1038"/>
      <c r="J24" s="1039"/>
      <c r="K24" s="1034"/>
      <c r="L24" s="1039"/>
      <c r="M24" s="1040"/>
      <c r="N24" s="1041"/>
      <c r="O24" s="1042"/>
    </row>
    <row r="25" spans="1:15" x14ac:dyDescent="0.2">
      <c r="A25" s="1033"/>
      <c r="B25" s="1034"/>
      <c r="C25" s="874"/>
      <c r="D25" s="1035"/>
      <c r="E25" s="1036"/>
      <c r="F25" s="1034"/>
      <c r="G25" s="874"/>
      <c r="H25" s="1037"/>
      <c r="I25" s="1038"/>
      <c r="J25" s="1039"/>
      <c r="K25" s="1034"/>
      <c r="L25" s="1039"/>
      <c r="M25" s="1040"/>
      <c r="N25" s="1041"/>
      <c r="O25" s="1042"/>
    </row>
    <row r="26" spans="1:15" x14ac:dyDescent="0.2">
      <c r="A26" s="1043"/>
      <c r="B26" s="990"/>
      <c r="C26" s="886"/>
      <c r="D26" s="1044"/>
      <c r="E26" s="1045"/>
      <c r="F26" s="990"/>
      <c r="G26" s="886"/>
      <c r="H26" s="1037"/>
      <c r="I26" s="993"/>
      <c r="J26" s="1046"/>
      <c r="K26" s="990"/>
      <c r="L26" s="1046"/>
      <c r="M26" s="1047"/>
      <c r="N26" s="975"/>
      <c r="O26" s="1048"/>
    </row>
    <row r="27" spans="1:15" ht="15.75" thickBot="1" x14ac:dyDescent="0.25">
      <c r="A27" s="1049"/>
      <c r="B27" s="1050"/>
      <c r="C27" s="1050"/>
      <c r="D27" s="1050"/>
      <c r="E27" s="1050"/>
      <c r="F27" s="1050"/>
      <c r="G27" s="1050"/>
      <c r="H27" s="1051"/>
      <c r="I27" s="1050"/>
      <c r="J27" s="1050"/>
      <c r="K27" s="1050"/>
      <c r="L27" s="1052" t="s">
        <v>478</v>
      </c>
      <c r="M27" s="1053"/>
      <c r="N27" s="1054"/>
      <c r="O27" s="1055"/>
    </row>
    <row r="28" spans="1:15" ht="15.75" thickTop="1" x14ac:dyDescent="0.2">
      <c r="A28" s="941"/>
      <c r="B28" s="858"/>
      <c r="C28" s="891"/>
      <c r="D28" s="891"/>
      <c r="E28" s="891"/>
      <c r="F28" s="891"/>
      <c r="G28" s="891"/>
      <c r="H28" s="865"/>
      <c r="I28" s="858"/>
      <c r="J28" s="947"/>
      <c r="K28" s="969"/>
      <c r="L28" s="947"/>
      <c r="M28" s="969"/>
      <c r="N28" s="858"/>
      <c r="O28" s="861"/>
    </row>
    <row r="29" spans="1:15" x14ac:dyDescent="0.2">
      <c r="A29" s="946" t="s">
        <v>479</v>
      </c>
      <c r="B29" s="858"/>
      <c r="C29" s="886"/>
      <c r="D29" s="891"/>
      <c r="E29" s="891"/>
      <c r="F29" s="891"/>
      <c r="G29" s="891"/>
      <c r="H29" s="891"/>
      <c r="I29" s="891"/>
      <c r="J29" s="891"/>
      <c r="K29" s="891"/>
      <c r="L29" s="891"/>
      <c r="M29" s="891"/>
      <c r="N29" s="891"/>
      <c r="O29" s="861"/>
    </row>
    <row r="30" spans="1:15" x14ac:dyDescent="0.2">
      <c r="A30" s="950" t="s">
        <v>480</v>
      </c>
      <c r="B30" s="951"/>
      <c r="C30" s="886"/>
      <c r="D30" s="952"/>
      <c r="E30" s="952"/>
      <c r="F30" s="952"/>
      <c r="G30" s="1056"/>
      <c r="H30" s="858"/>
      <c r="I30" s="891"/>
      <c r="J30" s="1025" t="s">
        <v>481</v>
      </c>
      <c r="K30" s="1057"/>
      <c r="L30" s="952"/>
      <c r="M30" s="952"/>
      <c r="N30" s="952"/>
      <c r="O30" s="1058"/>
    </row>
    <row r="31" spans="1:15" x14ac:dyDescent="0.2">
      <c r="A31" s="1021" t="s">
        <v>482</v>
      </c>
      <c r="B31" s="973"/>
      <c r="C31" s="1059"/>
      <c r="D31" s="942" t="s">
        <v>483</v>
      </c>
      <c r="E31" s="891"/>
      <c r="F31" s="926" t="s">
        <v>484</v>
      </c>
      <c r="G31" s="910"/>
      <c r="H31" s="858"/>
      <c r="I31" s="891"/>
      <c r="J31" s="1025" t="s">
        <v>485</v>
      </c>
      <c r="K31" s="952"/>
      <c r="L31" s="952"/>
      <c r="M31" s="952"/>
      <c r="N31" s="952"/>
      <c r="O31" s="1060" t="s">
        <v>486</v>
      </c>
    </row>
    <row r="32" spans="1:15" x14ac:dyDescent="0.2">
      <c r="A32" s="989" t="s">
        <v>465</v>
      </c>
      <c r="B32" s="1061" t="s">
        <v>487</v>
      </c>
      <c r="C32" s="1062"/>
      <c r="D32" s="1063" t="s">
        <v>5</v>
      </c>
      <c r="E32" s="973"/>
      <c r="F32" s="1064" t="s">
        <v>488</v>
      </c>
      <c r="G32" s="993"/>
      <c r="H32" s="969"/>
      <c r="I32" s="891"/>
      <c r="J32" s="1064" t="s">
        <v>489</v>
      </c>
      <c r="K32" s="886"/>
      <c r="L32" s="1065"/>
      <c r="M32" s="1066"/>
      <c r="N32" s="1066"/>
      <c r="O32" s="1067"/>
    </row>
    <row r="33" spans="1:15" x14ac:dyDescent="0.2">
      <c r="A33" s="1068">
        <v>0</v>
      </c>
      <c r="B33" s="1069"/>
      <c r="C33" s="1070"/>
      <c r="D33" s="1071"/>
      <c r="E33" s="1072" t="s">
        <v>490</v>
      </c>
      <c r="F33" s="1073">
        <f>A33*D33</f>
        <v>0</v>
      </c>
      <c r="G33" s="983"/>
      <c r="H33" s="969"/>
      <c r="I33" s="891"/>
      <c r="J33" s="955" t="s">
        <v>7</v>
      </c>
      <c r="K33" s="955" t="s">
        <v>7</v>
      </c>
      <c r="L33" s="955" t="s">
        <v>491</v>
      </c>
      <c r="M33" s="1074" t="s">
        <v>7</v>
      </c>
      <c r="N33" s="1074" t="s">
        <v>492</v>
      </c>
      <c r="O33" s="882" t="s">
        <v>493</v>
      </c>
    </row>
    <row r="34" spans="1:15" x14ac:dyDescent="0.2">
      <c r="A34" s="1075">
        <v>0</v>
      </c>
      <c r="B34" s="1076" t="s">
        <v>494</v>
      </c>
      <c r="C34" s="1077"/>
      <c r="D34" s="1078"/>
      <c r="E34" s="1079" t="s">
        <v>490</v>
      </c>
      <c r="F34" s="1080">
        <f>A34*D34</f>
        <v>0</v>
      </c>
      <c r="G34" s="1038"/>
      <c r="H34" s="858"/>
      <c r="I34" s="891"/>
      <c r="J34" s="977" t="s">
        <v>495</v>
      </c>
      <c r="K34" s="977" t="s">
        <v>496</v>
      </c>
      <c r="L34" s="977" t="s">
        <v>497</v>
      </c>
      <c r="M34" s="1031" t="s">
        <v>477</v>
      </c>
      <c r="N34" s="1031" t="s">
        <v>5</v>
      </c>
      <c r="O34" s="1081" t="s">
        <v>488</v>
      </c>
    </row>
    <row r="35" spans="1:15" x14ac:dyDescent="0.2">
      <c r="A35" s="1082"/>
      <c r="B35" s="1083">
        <v>0</v>
      </c>
      <c r="C35" s="1084" t="s">
        <v>498</v>
      </c>
      <c r="D35" s="1085"/>
      <c r="E35" s="1086" t="s">
        <v>499</v>
      </c>
      <c r="F35" s="1087">
        <f>B35*D35</f>
        <v>0</v>
      </c>
      <c r="G35" s="1084"/>
      <c r="H35" s="858"/>
      <c r="I35" s="891"/>
      <c r="J35" s="1088"/>
      <c r="K35" s="1089"/>
      <c r="L35" s="1090"/>
      <c r="M35" s="1091"/>
      <c r="N35" s="1092"/>
      <c r="O35" s="1093"/>
    </row>
    <row r="36" spans="1:15" x14ac:dyDescent="0.2">
      <c r="A36" s="1094" t="s">
        <v>494</v>
      </c>
      <c r="B36" s="1095">
        <v>0</v>
      </c>
      <c r="C36" s="886" t="s">
        <v>498</v>
      </c>
      <c r="D36" s="1096"/>
      <c r="E36" s="1097" t="s">
        <v>499</v>
      </c>
      <c r="F36" s="1098">
        <f>B36*D36</f>
        <v>0</v>
      </c>
      <c r="G36" s="993"/>
      <c r="H36" s="858"/>
      <c r="I36" s="891"/>
      <c r="J36" s="994">
        <f>M27</f>
        <v>0</v>
      </c>
      <c r="K36" s="1099" t="s">
        <v>500</v>
      </c>
      <c r="L36" s="994"/>
      <c r="M36" s="996">
        <f>J36-L36</f>
        <v>0</v>
      </c>
      <c r="N36" s="1100"/>
      <c r="O36" s="1101">
        <f>M36*N36</f>
        <v>0</v>
      </c>
    </row>
    <row r="37" spans="1:15" ht="15.75" thickBot="1" x14ac:dyDescent="0.25">
      <c r="A37" s="1102"/>
      <c r="B37" s="1103"/>
      <c r="C37" s="1103"/>
      <c r="D37" s="1104" t="s">
        <v>501</v>
      </c>
      <c r="E37" s="1105"/>
      <c r="F37" s="1106">
        <f>SUM(F33:F36)</f>
        <v>0</v>
      </c>
      <c r="G37" s="1107"/>
      <c r="H37" s="935"/>
      <c r="I37" s="935"/>
      <c r="J37" s="1108"/>
      <c r="K37" s="1103"/>
      <c r="L37" s="1103"/>
      <c r="M37" s="1104" t="s">
        <v>502</v>
      </c>
      <c r="N37" s="935"/>
      <c r="O37" s="1109">
        <f>SUM(O35:O36)</f>
        <v>0</v>
      </c>
    </row>
    <row r="38" spans="1:15" ht="15.75" thickTop="1" x14ac:dyDescent="0.2">
      <c r="A38" s="941"/>
      <c r="B38" s="858"/>
      <c r="C38" s="891"/>
      <c r="D38" s="865"/>
      <c r="E38" s="858"/>
      <c r="F38" s="914"/>
      <c r="G38" s="858"/>
      <c r="H38" s="891"/>
      <c r="I38" s="891"/>
      <c r="J38" s="891"/>
      <c r="K38" s="891"/>
      <c r="L38" s="891"/>
      <c r="M38" s="891"/>
      <c r="N38" s="891"/>
      <c r="O38" s="861"/>
    </row>
    <row r="39" spans="1:15" x14ac:dyDescent="0.2">
      <c r="A39" s="946" t="s">
        <v>503</v>
      </c>
      <c r="B39" s="865"/>
      <c r="C39" s="886"/>
      <c r="D39" s="891"/>
      <c r="E39" s="891"/>
      <c r="F39" s="883"/>
      <c r="G39" s="891"/>
      <c r="H39" s="891"/>
      <c r="I39" s="891"/>
      <c r="J39" s="891"/>
      <c r="K39" s="886"/>
      <c r="L39" s="891"/>
      <c r="M39" s="891"/>
      <c r="N39" s="891"/>
      <c r="O39" s="861"/>
    </row>
    <row r="40" spans="1:15" x14ac:dyDescent="0.2">
      <c r="A40" s="1110" t="s">
        <v>54</v>
      </c>
      <c r="B40" s="1111" t="s">
        <v>504</v>
      </c>
      <c r="C40" s="925"/>
      <c r="D40" s="963" t="s">
        <v>505</v>
      </c>
      <c r="E40" s="962"/>
      <c r="F40" s="953"/>
      <c r="G40" s="1112"/>
      <c r="H40" s="1111"/>
      <c r="I40" s="1112"/>
      <c r="J40" s="1113" t="s">
        <v>61</v>
      </c>
      <c r="K40" s="1114" t="s">
        <v>506</v>
      </c>
      <c r="L40" s="1113" t="s">
        <v>5</v>
      </c>
      <c r="M40" s="1463" t="s">
        <v>507</v>
      </c>
      <c r="N40" s="1464"/>
      <c r="O40" s="1115" t="s">
        <v>8</v>
      </c>
    </row>
    <row r="41" spans="1:15" x14ac:dyDescent="0.2">
      <c r="A41" s="989" t="s">
        <v>55</v>
      </c>
      <c r="B41" s="1023" t="s">
        <v>508</v>
      </c>
      <c r="C41" s="973"/>
      <c r="D41" s="1023" t="s">
        <v>508</v>
      </c>
      <c r="E41" s="973"/>
      <c r="F41" s="1023" t="s">
        <v>509</v>
      </c>
      <c r="G41" s="973"/>
      <c r="H41" s="1116" t="s">
        <v>7</v>
      </c>
      <c r="I41" s="1063" t="s">
        <v>486</v>
      </c>
      <c r="J41" s="1029" t="s">
        <v>14</v>
      </c>
      <c r="K41" s="1023" t="s">
        <v>510</v>
      </c>
      <c r="L41" s="1029" t="s">
        <v>511</v>
      </c>
      <c r="M41" s="1029" t="s">
        <v>512</v>
      </c>
      <c r="N41" s="1029" t="s">
        <v>513</v>
      </c>
      <c r="O41" s="1081" t="s">
        <v>514</v>
      </c>
    </row>
    <row r="42" spans="1:15" x14ac:dyDescent="0.2">
      <c r="A42" s="1117" t="s">
        <v>515</v>
      </c>
      <c r="B42" s="924"/>
      <c r="C42" s="925"/>
      <c r="D42" s="924"/>
      <c r="E42" s="925"/>
      <c r="F42" s="924"/>
      <c r="G42" s="925"/>
      <c r="H42" s="1118"/>
      <c r="I42" s="925"/>
      <c r="J42" s="968"/>
      <c r="K42" s="968"/>
      <c r="L42" s="1119"/>
      <c r="M42" s="1120"/>
      <c r="N42" s="924"/>
      <c r="O42" s="1121"/>
    </row>
    <row r="43" spans="1:15" x14ac:dyDescent="0.2">
      <c r="A43" s="1122" t="s">
        <v>516</v>
      </c>
      <c r="B43" s="1123"/>
      <c r="C43" s="874" t="s">
        <v>486</v>
      </c>
      <c r="D43" s="1123"/>
      <c r="E43" s="874" t="s">
        <v>486</v>
      </c>
      <c r="F43" s="1123"/>
      <c r="G43" s="874" t="s">
        <v>486</v>
      </c>
      <c r="H43" s="1124">
        <f>B43+D43+F43</f>
        <v>0</v>
      </c>
      <c r="I43" s="874" t="s">
        <v>486</v>
      </c>
      <c r="J43" s="1035" t="s">
        <v>517</v>
      </c>
      <c r="K43" s="1035"/>
      <c r="L43" s="1125"/>
      <c r="M43" s="1126">
        <v>0.14000000000000001</v>
      </c>
      <c r="N43" s="1127"/>
      <c r="O43" s="1128">
        <f>H43*L43/100+N43/(1+M43)</f>
        <v>0</v>
      </c>
    </row>
    <row r="44" spans="1:15" x14ac:dyDescent="0.2">
      <c r="A44" s="1129"/>
      <c r="B44" s="992"/>
      <c r="C44" s="886"/>
      <c r="D44" s="992"/>
      <c r="E44" s="886"/>
      <c r="F44" s="992"/>
      <c r="G44" s="886"/>
      <c r="H44" s="1130"/>
      <c r="I44" s="886"/>
      <c r="J44" s="976" t="s">
        <v>518</v>
      </c>
      <c r="K44" s="976"/>
      <c r="L44" s="1131"/>
      <c r="M44" s="1132"/>
      <c r="N44" s="1133">
        <f>N43/1.14</f>
        <v>0</v>
      </c>
      <c r="O44" s="1134"/>
    </row>
    <row r="45" spans="1:15" ht="15.75" thickBot="1" x14ac:dyDescent="0.25">
      <c r="A45" s="1102"/>
      <c r="B45" s="1103"/>
      <c r="C45" s="1103"/>
      <c r="D45" s="1103"/>
      <c r="E45" s="1103"/>
      <c r="F45" s="1103"/>
      <c r="G45" s="1103"/>
      <c r="H45" s="1135"/>
      <c r="I45" s="1103"/>
      <c r="J45" s="1103"/>
      <c r="K45" s="1136"/>
      <c r="L45" s="1050"/>
      <c r="M45" s="1104" t="s">
        <v>519</v>
      </c>
      <c r="N45" s="1105"/>
      <c r="O45" s="1137">
        <f>SUM(O42:O44)</f>
        <v>0</v>
      </c>
    </row>
    <row r="46" spans="1:15" ht="15.75" thickTop="1" x14ac:dyDescent="0.2">
      <c r="A46" s="941"/>
      <c r="B46" s="858"/>
      <c r="C46" s="858"/>
      <c r="D46" s="858"/>
      <c r="E46" s="858"/>
      <c r="F46" s="858"/>
      <c r="G46" s="858"/>
      <c r="H46" s="858"/>
      <c r="I46" s="858"/>
      <c r="J46" s="858"/>
      <c r="K46" s="858"/>
      <c r="L46" s="858"/>
      <c r="M46" s="858"/>
      <c r="N46" s="858"/>
      <c r="O46" s="861"/>
    </row>
    <row r="47" spans="1:15" ht="15.75" thickBot="1" x14ac:dyDescent="0.25">
      <c r="A47" s="1138" t="s">
        <v>520</v>
      </c>
      <c r="B47" s="1139"/>
      <c r="C47" s="1140"/>
      <c r="D47" s="1140"/>
      <c r="E47" s="1140"/>
      <c r="F47" s="1140"/>
      <c r="G47" s="1140"/>
      <c r="H47" s="1140"/>
      <c r="I47" s="1140"/>
      <c r="J47" s="1140"/>
      <c r="K47" s="1140"/>
      <c r="L47" s="1140"/>
      <c r="M47" s="1140"/>
      <c r="N47" s="935"/>
      <c r="O47" s="861"/>
    </row>
    <row r="48" spans="1:15" ht="16.5" thickTop="1" thickBot="1" x14ac:dyDescent="0.25">
      <c r="A48" s="1141" t="s">
        <v>4</v>
      </c>
      <c r="B48" s="1142"/>
      <c r="C48" s="1142"/>
      <c r="D48" s="1465" t="s">
        <v>521</v>
      </c>
      <c r="E48" s="1466"/>
      <c r="F48" s="1467"/>
      <c r="G48" s="1143"/>
      <c r="H48" s="1144" t="s">
        <v>522</v>
      </c>
      <c r="I48" s="1143"/>
      <c r="J48" s="1145"/>
      <c r="K48" s="1146"/>
      <c r="L48" s="1465" t="s">
        <v>69</v>
      </c>
      <c r="M48" s="1468"/>
      <c r="N48" s="1469"/>
      <c r="O48" s="1147" t="s">
        <v>8</v>
      </c>
    </row>
    <row r="49" spans="1:15" x14ac:dyDescent="0.2">
      <c r="A49" s="1148"/>
      <c r="B49" s="1149"/>
      <c r="C49" s="1149"/>
      <c r="D49" s="1150" t="s">
        <v>523</v>
      </c>
      <c r="E49" s="1149"/>
      <c r="F49" s="1151"/>
      <c r="G49" s="1152"/>
      <c r="H49" s="1153"/>
      <c r="I49" s="1153"/>
      <c r="J49" s="1153"/>
      <c r="K49" s="1154"/>
      <c r="L49" s="1152"/>
      <c r="M49" s="1155"/>
      <c r="N49" s="1156"/>
      <c r="O49" s="1157">
        <v>0</v>
      </c>
    </row>
    <row r="50" spans="1:15" ht="15.75" thickBot="1" x14ac:dyDescent="0.25">
      <c r="A50" s="1158"/>
      <c r="B50" s="1159"/>
      <c r="C50" s="1140"/>
      <c r="D50" s="1160"/>
      <c r="E50" s="1140"/>
      <c r="F50" s="1161"/>
      <c r="G50" s="1160"/>
      <c r="H50" s="1140"/>
      <c r="I50" s="1140"/>
      <c r="J50" s="1140"/>
      <c r="K50" s="1161"/>
      <c r="L50" s="1162"/>
      <c r="M50" s="1105"/>
      <c r="N50" s="1107"/>
      <c r="O50" s="1163"/>
    </row>
    <row r="51" spans="1:15" ht="15.75" thickTop="1" x14ac:dyDescent="0.2">
      <c r="A51" s="941"/>
      <c r="B51" s="858"/>
      <c r="C51" s="858"/>
      <c r="D51" s="858"/>
      <c r="E51" s="858"/>
      <c r="F51" s="858"/>
      <c r="G51" s="858"/>
      <c r="H51" s="858"/>
      <c r="I51" s="858"/>
      <c r="J51" s="858"/>
      <c r="K51" s="858"/>
      <c r="L51" s="858"/>
      <c r="M51" s="858"/>
      <c r="N51" s="858"/>
      <c r="O51" s="861"/>
    </row>
    <row r="52" spans="1:15" x14ac:dyDescent="0.2">
      <c r="A52" s="1164" t="s">
        <v>524</v>
      </c>
      <c r="B52" s="886"/>
      <c r="C52" s="886"/>
      <c r="D52" s="886"/>
      <c r="E52" s="886"/>
      <c r="F52" s="886"/>
      <c r="G52" s="886"/>
      <c r="H52" s="886"/>
      <c r="I52" s="886"/>
      <c r="J52" s="886"/>
      <c r="K52" s="886"/>
      <c r="L52" s="886"/>
      <c r="M52" s="886"/>
      <c r="N52" s="886"/>
      <c r="O52" s="880"/>
    </row>
    <row r="53" spans="1:15" x14ac:dyDescent="0.2">
      <c r="A53" s="1021" t="s">
        <v>4</v>
      </c>
      <c r="B53" s="1063"/>
      <c r="C53" s="973"/>
      <c r="D53" s="992"/>
      <c r="E53" s="1065" t="s">
        <v>525</v>
      </c>
      <c r="F53" s="886"/>
      <c r="G53" s="886"/>
      <c r="H53" s="886"/>
      <c r="I53" s="886"/>
      <c r="J53" s="992"/>
      <c r="K53" s="1065" t="s">
        <v>69</v>
      </c>
      <c r="L53" s="886"/>
      <c r="M53" s="886"/>
      <c r="N53" s="1165" t="s">
        <v>7</v>
      </c>
      <c r="O53" s="1081" t="s">
        <v>8</v>
      </c>
    </row>
    <row r="54" spans="1:15" x14ac:dyDescent="0.2">
      <c r="A54" s="941"/>
      <c r="B54" s="891"/>
      <c r="C54" s="891"/>
      <c r="D54" s="906"/>
      <c r="E54" s="891"/>
      <c r="F54" s="891"/>
      <c r="G54" s="1166"/>
      <c r="H54" s="891"/>
      <c r="I54" s="891"/>
      <c r="J54" s="906"/>
      <c r="K54" s="891"/>
      <c r="L54" s="891"/>
      <c r="M54" s="891"/>
      <c r="N54" s="1132"/>
      <c r="O54" s="888"/>
    </row>
    <row r="55" spans="1:15" x14ac:dyDescent="0.2">
      <c r="A55" s="1167"/>
      <c r="B55" s="973"/>
      <c r="C55" s="973"/>
      <c r="D55" s="972"/>
      <c r="E55" s="1022"/>
      <c r="F55" s="1022"/>
      <c r="G55" s="1022"/>
      <c r="H55" s="1022"/>
      <c r="I55" s="1022"/>
      <c r="J55" s="976"/>
      <c r="K55" s="1022"/>
      <c r="L55" s="886"/>
      <c r="M55" s="886"/>
      <c r="N55" s="1031">
        <v>4</v>
      </c>
      <c r="O55" s="1168">
        <v>0</v>
      </c>
    </row>
    <row r="56" spans="1:15" x14ac:dyDescent="0.2">
      <c r="A56" s="1169" t="s">
        <v>526</v>
      </c>
      <c r="B56" s="1170"/>
      <c r="C56" s="886"/>
      <c r="D56" s="906"/>
      <c r="E56" s="1171"/>
      <c r="F56" s="1171"/>
      <c r="G56" s="966"/>
      <c r="H56" s="966"/>
      <c r="I56" s="966"/>
      <c r="J56" s="924"/>
      <c r="K56" s="966"/>
      <c r="L56" s="966"/>
      <c r="M56" s="925"/>
      <c r="N56" s="1120"/>
      <c r="O56" s="1115" t="s">
        <v>527</v>
      </c>
    </row>
    <row r="57" spans="1:15" x14ac:dyDescent="0.2">
      <c r="A57" s="989" t="s">
        <v>528</v>
      </c>
      <c r="B57" s="1023" t="s">
        <v>461</v>
      </c>
      <c r="C57" s="973"/>
      <c r="D57" s="1023" t="s">
        <v>469</v>
      </c>
      <c r="E57" s="973"/>
      <c r="F57" s="973"/>
      <c r="G57" s="973"/>
      <c r="H57" s="973"/>
      <c r="I57" s="973"/>
      <c r="J57" s="1064" t="s">
        <v>529</v>
      </c>
      <c r="K57" s="1172"/>
      <c r="L57" s="1172"/>
      <c r="M57" s="1172"/>
      <c r="N57" s="1031" t="s">
        <v>7</v>
      </c>
      <c r="O57" s="1081" t="s">
        <v>530</v>
      </c>
    </row>
    <row r="58" spans="1:15" x14ac:dyDescent="0.2">
      <c r="A58" s="1075"/>
      <c r="B58" s="1173"/>
      <c r="C58" s="1174"/>
      <c r="D58" s="1123"/>
      <c r="E58" s="874"/>
      <c r="F58" s="874"/>
      <c r="G58" s="874"/>
      <c r="H58" s="874"/>
      <c r="I58" s="874"/>
      <c r="J58" s="1123"/>
      <c r="K58" s="874"/>
      <c r="L58" s="874"/>
      <c r="M58" s="874"/>
      <c r="N58" s="1175" t="s">
        <v>531</v>
      </c>
      <c r="O58" s="1176">
        <v>0</v>
      </c>
    </row>
    <row r="59" spans="1:15" x14ac:dyDescent="0.2">
      <c r="A59" s="1177"/>
      <c r="B59" s="974"/>
      <c r="C59" s="973"/>
      <c r="D59" s="1178" t="s">
        <v>532</v>
      </c>
      <c r="E59" s="1179" t="s">
        <v>533</v>
      </c>
      <c r="F59" s="1022"/>
      <c r="G59" s="1022"/>
      <c r="H59" s="1022"/>
      <c r="I59" s="1022"/>
      <c r="J59" s="972" t="s">
        <v>534</v>
      </c>
      <c r="K59" s="1022"/>
      <c r="L59" s="1022"/>
      <c r="M59" s="1022"/>
      <c r="N59" s="977" t="s">
        <v>535</v>
      </c>
      <c r="O59" s="1180">
        <v>0</v>
      </c>
    </row>
    <row r="60" spans="1:15" x14ac:dyDescent="0.2">
      <c r="A60" s="1181"/>
      <c r="B60" s="1182"/>
      <c r="C60" s="1183"/>
      <c r="D60" s="1183"/>
      <c r="E60" s="1183"/>
      <c r="F60" s="1183"/>
      <c r="G60" s="1183"/>
      <c r="H60" s="1183"/>
      <c r="I60" s="1183"/>
      <c r="J60" s="1184" t="s">
        <v>536</v>
      </c>
      <c r="K60" s="952"/>
      <c r="L60" s="952"/>
      <c r="M60" s="952"/>
      <c r="N60" s="1165" t="s">
        <v>535</v>
      </c>
      <c r="O60" s="1185">
        <f>O59</f>
        <v>0</v>
      </c>
    </row>
    <row r="61" spans="1:15" ht="15.75" thickBot="1" x14ac:dyDescent="0.25">
      <c r="A61" s="1102"/>
      <c r="B61" s="1103"/>
      <c r="C61" s="1103"/>
      <c r="D61" s="1103"/>
      <c r="E61" s="1103"/>
      <c r="F61" s="1103"/>
      <c r="G61" s="1103"/>
      <c r="H61" s="1103"/>
      <c r="I61" s="1186"/>
      <c r="J61" s="1187" t="s">
        <v>537</v>
      </c>
      <c r="K61" s="935"/>
      <c r="L61" s="935"/>
      <c r="M61" s="935"/>
      <c r="N61" s="935"/>
      <c r="O61" s="1188">
        <f>O58+O55+O45+O37+F37</f>
        <v>0</v>
      </c>
    </row>
    <row r="62" spans="1:15" ht="15.75" thickTop="1" x14ac:dyDescent="0.2"/>
    <row r="63" spans="1:15" x14ac:dyDescent="0.2">
      <c r="A63" s="1189" t="s">
        <v>538</v>
      </c>
      <c r="B63" s="1452" t="s">
        <v>539</v>
      </c>
      <c r="C63" s="1453"/>
      <c r="D63" s="1453"/>
      <c r="E63" s="1453"/>
      <c r="F63" s="1453"/>
      <c r="G63" s="1453"/>
      <c r="H63" s="1453"/>
      <c r="I63" s="1453"/>
      <c r="J63" s="1453"/>
      <c r="K63" s="1453"/>
      <c r="L63" s="1453"/>
      <c r="M63" s="1453"/>
      <c r="N63" s="1453"/>
      <c r="O63" s="1453"/>
    </row>
    <row r="64" spans="1:15" x14ac:dyDescent="0.2">
      <c r="A64" s="1190"/>
      <c r="B64" s="1191"/>
      <c r="J64" s="1192"/>
    </row>
    <row r="65" spans="1:15" x14ac:dyDescent="0.2">
      <c r="A65" s="1190"/>
      <c r="B65" s="1452" t="s">
        <v>540</v>
      </c>
      <c r="C65" s="1453"/>
      <c r="D65" s="1453"/>
      <c r="E65" s="1453"/>
      <c r="F65" s="1453"/>
      <c r="G65" s="1453"/>
      <c r="H65" s="1453"/>
      <c r="I65" s="1453"/>
      <c r="J65" s="1453"/>
      <c r="K65" s="1453"/>
      <c r="L65" s="1453"/>
      <c r="M65" s="1453"/>
      <c r="N65" s="1453"/>
      <c r="O65" s="1453"/>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J76"/>
  <sheetViews>
    <sheetView zoomScaleNormal="100" zoomScaleSheetLayoutView="90" workbookViewId="0"/>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7.88671875" customWidth="1"/>
    <col min="7" max="7" width="7.21875" customWidth="1"/>
    <col min="8" max="8" width="10" customWidth="1"/>
    <col min="9" max="9" width="11" customWidth="1"/>
    <col min="10" max="10" width="17.21875" bestFit="1" customWidth="1"/>
  </cols>
  <sheetData>
    <row r="1" spans="1:9" ht="18.75" thickTop="1" x14ac:dyDescent="0.2">
      <c r="A1" s="1560" t="s">
        <v>52</v>
      </c>
      <c r="B1" s="325"/>
      <c r="C1" s="325"/>
      <c r="D1" s="325"/>
      <c r="E1" s="325"/>
      <c r="F1" s="325"/>
      <c r="G1" s="325"/>
      <c r="H1" s="325"/>
      <c r="I1" s="326"/>
    </row>
    <row r="2" spans="1:9" ht="15.75" x14ac:dyDescent="0.2">
      <c r="A2" s="508" t="s">
        <v>266</v>
      </c>
      <c r="B2" s="222"/>
      <c r="C2" s="222"/>
      <c r="D2" s="222"/>
      <c r="E2" s="222"/>
      <c r="F2" s="421" t="s">
        <v>268</v>
      </c>
      <c r="G2" s="222"/>
      <c r="H2" s="222"/>
      <c r="I2" s="327"/>
    </row>
    <row r="3" spans="1:9" ht="15.75" x14ac:dyDescent="0.2">
      <c r="A3" s="184"/>
      <c r="B3" s="193"/>
      <c r="C3" s="193"/>
      <c r="D3" s="228"/>
      <c r="E3" s="233"/>
      <c r="F3" s="233"/>
      <c r="G3" s="193"/>
      <c r="H3" s="193"/>
      <c r="I3" s="194"/>
    </row>
    <row r="4" spans="1:9" ht="16.5" thickBot="1" x14ac:dyDescent="0.25">
      <c r="A4" s="1470" t="s">
        <v>37</v>
      </c>
      <c r="B4" s="1471"/>
      <c r="C4" s="853">
        <f>'Input Data'!$D$20</f>
        <v>0</v>
      </c>
      <c r="D4" s="328"/>
      <c r="E4" s="328"/>
      <c r="F4" s="328"/>
      <c r="G4" s="193"/>
      <c r="H4" s="226" t="s">
        <v>209</v>
      </c>
      <c r="I4" s="852">
        <f>'Input Data'!$D$5</f>
        <v>0</v>
      </c>
    </row>
    <row r="5" spans="1:9" ht="16.5" thickTop="1" thickBot="1" x14ac:dyDescent="0.25">
      <c r="A5" s="509"/>
      <c r="B5" s="509"/>
      <c r="C5" s="510"/>
      <c r="D5" s="510"/>
      <c r="E5" s="510"/>
      <c r="F5" s="510"/>
      <c r="G5" s="224"/>
      <c r="H5" s="224"/>
      <c r="I5" s="224"/>
    </row>
    <row r="6" spans="1:9" ht="15.75" thickTop="1" x14ac:dyDescent="0.2">
      <c r="A6" s="324" t="s">
        <v>141</v>
      </c>
      <c r="B6" s="279"/>
      <c r="C6" s="279"/>
      <c r="D6" s="279"/>
      <c r="E6" s="279"/>
      <c r="F6" s="279"/>
      <c r="G6" s="279"/>
      <c r="H6" s="279"/>
      <c r="I6" s="192"/>
    </row>
    <row r="7" spans="1:9" ht="30" x14ac:dyDescent="0.2">
      <c r="A7" s="331" t="s">
        <v>53</v>
      </c>
      <c r="B7" s="332" t="s">
        <v>47</v>
      </c>
      <c r="C7" s="332" t="s">
        <v>29</v>
      </c>
      <c r="D7" s="332" t="s">
        <v>54</v>
      </c>
      <c r="E7" s="332" t="s">
        <v>55</v>
      </c>
      <c r="F7" s="332" t="s">
        <v>56</v>
      </c>
      <c r="G7" s="332" t="s">
        <v>281</v>
      </c>
      <c r="H7" s="332" t="s">
        <v>5</v>
      </c>
      <c r="I7" s="361" t="s">
        <v>50</v>
      </c>
    </row>
    <row r="8" spans="1:9" x14ac:dyDescent="0.2">
      <c r="A8" s="334"/>
      <c r="B8" s="335"/>
      <c r="C8" s="335"/>
      <c r="D8" s="335"/>
      <c r="E8" s="335"/>
      <c r="F8" s="602"/>
      <c r="G8" s="601">
        <f>IF('Input Data'!$C$18=2,F8,F8-2)</f>
        <v>-2</v>
      </c>
      <c r="H8" s="1536"/>
      <c r="I8" s="1537">
        <f t="shared" ref="I8:I23" si="0">G8*H8</f>
        <v>0</v>
      </c>
    </row>
    <row r="9" spans="1:9" x14ac:dyDescent="0.2">
      <c r="A9" s="336"/>
      <c r="B9" s="337"/>
      <c r="C9" s="337"/>
      <c r="D9" s="337"/>
      <c r="E9" s="337"/>
      <c r="F9" s="603"/>
      <c r="G9" s="601">
        <f>IF('Input Data'!$C$18=2,F9,F9-2)</f>
        <v>-2</v>
      </c>
      <c r="H9" s="1538"/>
      <c r="I9" s="1539">
        <f t="shared" si="0"/>
        <v>0</v>
      </c>
    </row>
    <row r="10" spans="1:9" x14ac:dyDescent="0.2">
      <c r="A10" s="336"/>
      <c r="B10" s="337"/>
      <c r="C10" s="337"/>
      <c r="D10" s="337"/>
      <c r="E10" s="337"/>
      <c r="F10" s="603"/>
      <c r="G10" s="601">
        <f>IF('Input Data'!$C$18=2,F10,F10-2)</f>
        <v>-2</v>
      </c>
      <c r="H10" s="1538"/>
      <c r="I10" s="1539">
        <f t="shared" si="0"/>
        <v>0</v>
      </c>
    </row>
    <row r="11" spans="1:9" x14ac:dyDescent="0.2">
      <c r="A11" s="336"/>
      <c r="B11" s="337"/>
      <c r="C11" s="337"/>
      <c r="D11" s="337"/>
      <c r="E11" s="337"/>
      <c r="F11" s="603"/>
      <c r="G11" s="601">
        <f>IF('Input Data'!$C$18=2,F11,F11-2)</f>
        <v>-2</v>
      </c>
      <c r="H11" s="1538"/>
      <c r="I11" s="1539">
        <f t="shared" si="0"/>
        <v>0</v>
      </c>
    </row>
    <row r="12" spans="1:9" x14ac:dyDescent="0.2">
      <c r="A12" s="336"/>
      <c r="B12" s="337"/>
      <c r="C12" s="337"/>
      <c r="D12" s="337"/>
      <c r="E12" s="337"/>
      <c r="F12" s="603"/>
      <c r="G12" s="601">
        <f>IF('Input Data'!$C$18=2,F12,F12-2)</f>
        <v>-2</v>
      </c>
      <c r="H12" s="1538"/>
      <c r="I12" s="1539">
        <f t="shared" si="0"/>
        <v>0</v>
      </c>
    </row>
    <row r="13" spans="1:9" x14ac:dyDescent="0.2">
      <c r="A13" s="336"/>
      <c r="B13" s="337"/>
      <c r="C13" s="337"/>
      <c r="D13" s="337"/>
      <c r="E13" s="337"/>
      <c r="F13" s="603"/>
      <c r="G13" s="601">
        <f>IF('Input Data'!$C$18=2,F13,F13-2)</f>
        <v>-2</v>
      </c>
      <c r="H13" s="1538"/>
      <c r="I13" s="1539">
        <f t="shared" si="0"/>
        <v>0</v>
      </c>
    </row>
    <row r="14" spans="1:9" x14ac:dyDescent="0.2">
      <c r="A14" s="336"/>
      <c r="B14" s="337"/>
      <c r="C14" s="337"/>
      <c r="D14" s="337"/>
      <c r="E14" s="337"/>
      <c r="F14" s="603"/>
      <c r="G14" s="601">
        <f>IF('Input Data'!$C$18=2,F14,F14-2)</f>
        <v>-2</v>
      </c>
      <c r="H14" s="1538"/>
      <c r="I14" s="1539">
        <f t="shared" si="0"/>
        <v>0</v>
      </c>
    </row>
    <row r="15" spans="1:9" x14ac:dyDescent="0.2">
      <c r="A15" s="336"/>
      <c r="B15" s="337"/>
      <c r="C15" s="337"/>
      <c r="D15" s="337"/>
      <c r="E15" s="337"/>
      <c r="F15" s="603"/>
      <c r="G15" s="601">
        <f>IF('Input Data'!$C$18=2,F15,F15-2)</f>
        <v>-2</v>
      </c>
      <c r="H15" s="1538"/>
      <c r="I15" s="1539">
        <f t="shared" si="0"/>
        <v>0</v>
      </c>
    </row>
    <row r="16" spans="1:9" x14ac:dyDescent="0.2">
      <c r="A16" s="336"/>
      <c r="B16" s="337"/>
      <c r="C16" s="337"/>
      <c r="D16" s="337"/>
      <c r="E16" s="337"/>
      <c r="F16" s="603"/>
      <c r="G16" s="601">
        <f>IF('Input Data'!$C$18=2,F16,F16-2)</f>
        <v>-2</v>
      </c>
      <c r="H16" s="1538"/>
      <c r="I16" s="1539">
        <f t="shared" si="0"/>
        <v>0</v>
      </c>
    </row>
    <row r="17" spans="1:9" x14ac:dyDescent="0.2">
      <c r="A17" s="336"/>
      <c r="B17" s="337"/>
      <c r="C17" s="337"/>
      <c r="D17" s="337"/>
      <c r="E17" s="337"/>
      <c r="F17" s="603"/>
      <c r="G17" s="601">
        <f>IF('Input Data'!$C$18=2,F17,F17-2)</f>
        <v>-2</v>
      </c>
      <c r="H17" s="1538"/>
      <c r="I17" s="1539">
        <f t="shared" si="0"/>
        <v>0</v>
      </c>
    </row>
    <row r="18" spans="1:9" x14ac:dyDescent="0.2">
      <c r="A18" s="336"/>
      <c r="B18" s="337"/>
      <c r="C18" s="337"/>
      <c r="D18" s="337"/>
      <c r="E18" s="337"/>
      <c r="F18" s="603"/>
      <c r="G18" s="601">
        <f>IF('Input Data'!$C$18=2,F18,F18-2)</f>
        <v>-2</v>
      </c>
      <c r="H18" s="1538"/>
      <c r="I18" s="1539">
        <f t="shared" si="0"/>
        <v>0</v>
      </c>
    </row>
    <row r="19" spans="1:9" x14ac:dyDescent="0.2">
      <c r="A19" s="336"/>
      <c r="B19" s="337"/>
      <c r="C19" s="337"/>
      <c r="D19" s="337"/>
      <c r="E19" s="337"/>
      <c r="F19" s="603"/>
      <c r="G19" s="601">
        <f>IF('Input Data'!$C$18=2,F19,F19-2)</f>
        <v>-2</v>
      </c>
      <c r="H19" s="1538"/>
      <c r="I19" s="1539">
        <f t="shared" si="0"/>
        <v>0</v>
      </c>
    </row>
    <row r="20" spans="1:9" x14ac:dyDescent="0.2">
      <c r="A20" s="336"/>
      <c r="B20" s="337"/>
      <c r="C20" s="337"/>
      <c r="D20" s="337"/>
      <c r="E20" s="337"/>
      <c r="F20" s="603"/>
      <c r="G20" s="601">
        <f>IF('Input Data'!$C$18=2,F20,F20-2)</f>
        <v>-2</v>
      </c>
      <c r="H20" s="1538"/>
      <c r="I20" s="1539">
        <f t="shared" si="0"/>
        <v>0</v>
      </c>
    </row>
    <row r="21" spans="1:9" x14ac:dyDescent="0.2">
      <c r="A21" s="336"/>
      <c r="B21" s="337"/>
      <c r="C21" s="337"/>
      <c r="D21" s="337"/>
      <c r="E21" s="337"/>
      <c r="F21" s="603"/>
      <c r="G21" s="601">
        <f>IF('Input Data'!$C$18=2,F21,F21-2)</f>
        <v>-2</v>
      </c>
      <c r="H21" s="1538"/>
      <c r="I21" s="1539">
        <f t="shared" si="0"/>
        <v>0</v>
      </c>
    </row>
    <row r="22" spans="1:9" x14ac:dyDescent="0.2">
      <c r="A22" s="336"/>
      <c r="B22" s="337"/>
      <c r="C22" s="337"/>
      <c r="D22" s="337"/>
      <c r="E22" s="337"/>
      <c r="F22" s="603"/>
      <c r="G22" s="601">
        <f>IF('Input Data'!$C$18=2,F22,F22-2)</f>
        <v>-2</v>
      </c>
      <c r="H22" s="1538"/>
      <c r="I22" s="1539">
        <f t="shared" si="0"/>
        <v>0</v>
      </c>
    </row>
    <row r="23" spans="1:9" ht="15.75" thickBot="1" x14ac:dyDescent="0.25">
      <c r="A23" s="338"/>
      <c r="B23" s="339"/>
      <c r="C23" s="339"/>
      <c r="D23" s="339"/>
      <c r="E23" s="339"/>
      <c r="F23" s="604"/>
      <c r="G23" s="601">
        <f>IF('Input Data'!$C$18=2,F23,F23-2)</f>
        <v>-2</v>
      </c>
      <c r="H23" s="1540"/>
      <c r="I23" s="1541">
        <f t="shared" si="0"/>
        <v>0</v>
      </c>
    </row>
    <row r="24" spans="1:9" ht="15.75" thickBot="1" x14ac:dyDescent="0.25">
      <c r="A24" s="354"/>
      <c r="B24" s="355"/>
      <c r="C24" s="355"/>
      <c r="D24" s="355"/>
      <c r="E24" s="355"/>
      <c r="F24" s="355"/>
      <c r="G24" s="355"/>
      <c r="H24" s="1542" t="s">
        <v>267</v>
      </c>
      <c r="I24" s="1543">
        <f>SUM(I8:I23)</f>
        <v>0</v>
      </c>
    </row>
    <row r="25" spans="1:9" ht="16.5" thickTop="1" thickBot="1" x14ac:dyDescent="0.25">
      <c r="A25" s="224"/>
      <c r="B25" s="224"/>
      <c r="C25" s="224"/>
      <c r="D25" s="224"/>
      <c r="E25" s="224"/>
      <c r="F25" s="224"/>
      <c r="G25" s="224"/>
      <c r="H25" s="224"/>
      <c r="I25" s="515"/>
    </row>
    <row r="26" spans="1:9" ht="15.75" thickTop="1" x14ac:dyDescent="0.2">
      <c r="A26" s="324" t="s">
        <v>57</v>
      </c>
      <c r="B26" s="416"/>
      <c r="C26" s="416"/>
      <c r="D26" s="416"/>
      <c r="E26" s="416"/>
      <c r="F26" s="416"/>
      <c r="G26" s="416"/>
      <c r="H26" s="416"/>
      <c r="I26" s="417"/>
    </row>
    <row r="27" spans="1:9" x14ac:dyDescent="0.2">
      <c r="A27" s="341" t="s">
        <v>58</v>
      </c>
      <c r="B27" s="230" t="s">
        <v>59</v>
      </c>
      <c r="C27" s="230"/>
      <c r="D27" s="230"/>
      <c r="E27" s="193"/>
      <c r="F27" s="193"/>
      <c r="G27" s="230" t="s">
        <v>60</v>
      </c>
      <c r="H27" s="193"/>
      <c r="I27" s="362"/>
    </row>
    <row r="28" spans="1:9" x14ac:dyDescent="0.2">
      <c r="A28" s="341" t="s">
        <v>43</v>
      </c>
      <c r="B28" s="230" t="s">
        <v>59</v>
      </c>
      <c r="C28" s="342"/>
      <c r="D28" s="342"/>
      <c r="E28" s="343"/>
      <c r="F28" s="193"/>
      <c r="G28" s="230" t="s">
        <v>60</v>
      </c>
      <c r="H28" s="343"/>
      <c r="I28" s="363"/>
    </row>
    <row r="29" spans="1:9" x14ac:dyDescent="0.2">
      <c r="A29" s="341" t="s">
        <v>45</v>
      </c>
      <c r="B29" s="230" t="s">
        <v>59</v>
      </c>
      <c r="C29" s="230"/>
      <c r="D29" s="230"/>
      <c r="E29" s="193"/>
      <c r="F29" s="193"/>
      <c r="G29" s="230" t="s">
        <v>60</v>
      </c>
      <c r="H29" s="193"/>
      <c r="I29" s="362"/>
    </row>
    <row r="30" spans="1:9" ht="45" x14ac:dyDescent="0.2">
      <c r="A30" s="331" t="s">
        <v>4</v>
      </c>
      <c r="B30" s="332" t="s">
        <v>47</v>
      </c>
      <c r="C30" s="332" t="s">
        <v>29</v>
      </c>
      <c r="D30" s="332" t="s">
        <v>61</v>
      </c>
      <c r="E30" s="332" t="s">
        <v>62</v>
      </c>
      <c r="F30" s="332" t="s">
        <v>371</v>
      </c>
      <c r="G30" s="332" t="s">
        <v>63</v>
      </c>
      <c r="H30" s="332" t="s">
        <v>5</v>
      </c>
      <c r="I30" s="361" t="s">
        <v>50</v>
      </c>
    </row>
    <row r="31" spans="1:9" x14ac:dyDescent="0.2">
      <c r="A31" s="334"/>
      <c r="B31" s="335"/>
      <c r="C31" s="335"/>
      <c r="D31" s="335"/>
      <c r="E31" s="335"/>
      <c r="F31" s="335"/>
      <c r="G31" s="602"/>
      <c r="H31" s="1536"/>
      <c r="I31" s="1544">
        <f>G31*H31+F31</f>
        <v>0</v>
      </c>
    </row>
    <row r="32" spans="1:9" x14ac:dyDescent="0.2">
      <c r="A32" s="336"/>
      <c r="B32" s="337"/>
      <c r="C32" s="337"/>
      <c r="D32" s="337"/>
      <c r="E32" s="337"/>
      <c r="F32" s="337"/>
      <c r="G32" s="603"/>
      <c r="H32" s="1538"/>
      <c r="I32" s="1545">
        <f t="shared" ref="I32:I47" si="1">G32*H32+F32</f>
        <v>0</v>
      </c>
    </row>
    <row r="33" spans="1:9" x14ac:dyDescent="0.2">
      <c r="A33" s="336"/>
      <c r="B33" s="337"/>
      <c r="C33" s="337"/>
      <c r="D33" s="337"/>
      <c r="E33" s="337"/>
      <c r="F33" s="337"/>
      <c r="G33" s="603"/>
      <c r="H33" s="1538"/>
      <c r="I33" s="1539">
        <f t="shared" si="1"/>
        <v>0</v>
      </c>
    </row>
    <row r="34" spans="1:9" x14ac:dyDescent="0.2">
      <c r="A34" s="336"/>
      <c r="B34" s="337"/>
      <c r="C34" s="337"/>
      <c r="D34" s="337"/>
      <c r="E34" s="337"/>
      <c r="F34" s="337"/>
      <c r="G34" s="603"/>
      <c r="H34" s="1538"/>
      <c r="I34" s="1539">
        <f t="shared" si="1"/>
        <v>0</v>
      </c>
    </row>
    <row r="35" spans="1:9" x14ac:dyDescent="0.2">
      <c r="A35" s="336"/>
      <c r="B35" s="337"/>
      <c r="C35" s="337"/>
      <c r="D35" s="337"/>
      <c r="E35" s="337"/>
      <c r="F35" s="337"/>
      <c r="G35" s="603"/>
      <c r="H35" s="1538"/>
      <c r="I35" s="1539">
        <f t="shared" si="1"/>
        <v>0</v>
      </c>
    </row>
    <row r="36" spans="1:9" x14ac:dyDescent="0.2">
      <c r="A36" s="336"/>
      <c r="B36" s="337"/>
      <c r="C36" s="337"/>
      <c r="D36" s="337"/>
      <c r="E36" s="337"/>
      <c r="F36" s="337"/>
      <c r="G36" s="603"/>
      <c r="H36" s="1538"/>
      <c r="I36" s="1539">
        <f t="shared" si="1"/>
        <v>0</v>
      </c>
    </row>
    <row r="37" spans="1:9" x14ac:dyDescent="0.2">
      <c r="A37" s="336"/>
      <c r="B37" s="337"/>
      <c r="C37" s="337"/>
      <c r="D37" s="337"/>
      <c r="E37" s="337"/>
      <c r="F37" s="337"/>
      <c r="G37" s="603"/>
      <c r="H37" s="1538"/>
      <c r="I37" s="1539">
        <f t="shared" si="1"/>
        <v>0</v>
      </c>
    </row>
    <row r="38" spans="1:9" x14ac:dyDescent="0.2">
      <c r="A38" s="336"/>
      <c r="B38" s="337"/>
      <c r="C38" s="337"/>
      <c r="D38" s="337"/>
      <c r="E38" s="337"/>
      <c r="F38" s="337"/>
      <c r="G38" s="603"/>
      <c r="H38" s="1538"/>
      <c r="I38" s="1539">
        <f t="shared" si="1"/>
        <v>0</v>
      </c>
    </row>
    <row r="39" spans="1:9" x14ac:dyDescent="0.2">
      <c r="A39" s="336"/>
      <c r="B39" s="337"/>
      <c r="C39" s="337"/>
      <c r="D39" s="337"/>
      <c r="E39" s="337"/>
      <c r="F39" s="337"/>
      <c r="G39" s="603"/>
      <c r="H39" s="1538"/>
      <c r="I39" s="1539">
        <f t="shared" si="1"/>
        <v>0</v>
      </c>
    </row>
    <row r="40" spans="1:9" x14ac:dyDescent="0.2">
      <c r="A40" s="336"/>
      <c r="B40" s="337"/>
      <c r="C40" s="337"/>
      <c r="D40" s="337"/>
      <c r="E40" s="337"/>
      <c r="F40" s="337"/>
      <c r="G40" s="603"/>
      <c r="H40" s="1538"/>
      <c r="I40" s="1539">
        <f t="shared" si="1"/>
        <v>0</v>
      </c>
    </row>
    <row r="41" spans="1:9" x14ac:dyDescent="0.2">
      <c r="A41" s="336"/>
      <c r="B41" s="337"/>
      <c r="C41" s="337"/>
      <c r="D41" s="337"/>
      <c r="E41" s="337"/>
      <c r="F41" s="337"/>
      <c r="G41" s="603"/>
      <c r="H41" s="1538"/>
      <c r="I41" s="1539">
        <f t="shared" si="1"/>
        <v>0</v>
      </c>
    </row>
    <row r="42" spans="1:9" x14ac:dyDescent="0.2">
      <c r="A42" s="336"/>
      <c r="B42" s="337"/>
      <c r="C42" s="337"/>
      <c r="D42" s="337"/>
      <c r="E42" s="337"/>
      <c r="F42" s="337"/>
      <c r="G42" s="603"/>
      <c r="H42" s="1538"/>
      <c r="I42" s="1539">
        <f t="shared" si="1"/>
        <v>0</v>
      </c>
    </row>
    <row r="43" spans="1:9" x14ac:dyDescent="0.2">
      <c r="A43" s="336"/>
      <c r="B43" s="337"/>
      <c r="C43" s="337"/>
      <c r="D43" s="337"/>
      <c r="E43" s="337"/>
      <c r="F43" s="337"/>
      <c r="G43" s="603"/>
      <c r="H43" s="1538"/>
      <c r="I43" s="1539">
        <f t="shared" si="1"/>
        <v>0</v>
      </c>
    </row>
    <row r="44" spans="1:9" ht="15.75" customHeight="1" x14ac:dyDescent="0.2">
      <c r="A44" s="336"/>
      <c r="B44" s="337"/>
      <c r="C44" s="337"/>
      <c r="D44" s="337"/>
      <c r="E44" s="337"/>
      <c r="F44" s="337"/>
      <c r="G44" s="603"/>
      <c r="H44" s="1538"/>
      <c r="I44" s="1539">
        <f t="shared" si="1"/>
        <v>0</v>
      </c>
    </row>
    <row r="45" spans="1:9" x14ac:dyDescent="0.2">
      <c r="A45" s="336"/>
      <c r="B45" s="337"/>
      <c r="C45" s="337"/>
      <c r="D45" s="337"/>
      <c r="E45" s="337"/>
      <c r="F45" s="337"/>
      <c r="G45" s="603"/>
      <c r="H45" s="1538"/>
      <c r="I45" s="1539">
        <f t="shared" si="1"/>
        <v>0</v>
      </c>
    </row>
    <row r="46" spans="1:9" x14ac:dyDescent="0.2">
      <c r="A46" s="336"/>
      <c r="B46" s="337"/>
      <c r="C46" s="337"/>
      <c r="D46" s="337"/>
      <c r="E46" s="337"/>
      <c r="F46" s="337"/>
      <c r="G46" s="603"/>
      <c r="H46" s="1538"/>
      <c r="I46" s="1539">
        <f t="shared" si="1"/>
        <v>0</v>
      </c>
    </row>
    <row r="47" spans="1:9" ht="15.75" thickBot="1" x14ac:dyDescent="0.25">
      <c r="A47" s="338"/>
      <c r="B47" s="339"/>
      <c r="C47" s="339"/>
      <c r="D47" s="339"/>
      <c r="E47" s="339"/>
      <c r="F47" s="339"/>
      <c r="G47" s="604"/>
      <c r="H47" s="1540"/>
      <c r="I47" s="1546">
        <f t="shared" si="1"/>
        <v>0</v>
      </c>
    </row>
    <row r="48" spans="1:9" x14ac:dyDescent="0.2">
      <c r="A48" s="511"/>
      <c r="B48" s="512"/>
      <c r="C48" s="512"/>
      <c r="D48" s="512"/>
      <c r="E48" s="512"/>
      <c r="F48" s="512"/>
      <c r="G48" s="512"/>
      <c r="H48" s="1547" t="s">
        <v>64</v>
      </c>
      <c r="I48" s="1548">
        <f>SUM(I31:I47)</f>
        <v>0</v>
      </c>
    </row>
    <row r="49" spans="1:9" x14ac:dyDescent="0.2">
      <c r="A49" s="341"/>
      <c r="B49" s="344"/>
      <c r="C49" s="344"/>
      <c r="D49" s="344"/>
      <c r="E49" s="344"/>
      <c r="F49" s="344"/>
      <c r="G49" s="344"/>
      <c r="H49" s="344"/>
      <c r="I49" s="364"/>
    </row>
    <row r="50" spans="1:9" x14ac:dyDescent="0.2">
      <c r="A50" s="345" t="s">
        <v>370</v>
      </c>
      <c r="B50" s="329"/>
      <c r="C50" s="329"/>
      <c r="D50" s="329"/>
      <c r="E50" s="329"/>
      <c r="F50" s="329"/>
      <c r="G50" s="329"/>
      <c r="H50" s="329"/>
      <c r="I50" s="365"/>
    </row>
    <row r="51" spans="1:9" ht="30" x14ac:dyDescent="0.2">
      <c r="A51" s="331" t="s">
        <v>4</v>
      </c>
      <c r="B51" s="346" t="s">
        <v>47</v>
      </c>
      <c r="C51" s="347" t="s">
        <v>29</v>
      </c>
      <c r="D51" s="332" t="s">
        <v>65</v>
      </c>
      <c r="E51" s="332" t="s">
        <v>66</v>
      </c>
      <c r="F51" s="332"/>
      <c r="G51" s="332" t="s">
        <v>6</v>
      </c>
      <c r="H51" s="332" t="s">
        <v>11</v>
      </c>
      <c r="I51" s="361" t="s">
        <v>50</v>
      </c>
    </row>
    <row r="52" spans="1:9" x14ac:dyDescent="0.2">
      <c r="A52" s="334"/>
      <c r="B52" s="335"/>
      <c r="C52" s="335"/>
      <c r="D52" s="335"/>
      <c r="E52" s="335"/>
      <c r="F52" s="335"/>
      <c r="G52" s="602"/>
      <c r="H52" s="335"/>
      <c r="I52" s="1549"/>
    </row>
    <row r="53" spans="1:9" x14ac:dyDescent="0.2">
      <c r="A53" s="336"/>
      <c r="B53" s="337"/>
      <c r="C53" s="337"/>
      <c r="D53" s="337"/>
      <c r="E53" s="337"/>
      <c r="F53" s="337"/>
      <c r="G53" s="603"/>
      <c r="H53" s="337"/>
      <c r="I53" s="1550"/>
    </row>
    <row r="54" spans="1:9" x14ac:dyDescent="0.2">
      <c r="A54" s="336"/>
      <c r="B54" s="337"/>
      <c r="C54" s="337"/>
      <c r="D54" s="337"/>
      <c r="E54" s="337"/>
      <c r="F54" s="337"/>
      <c r="G54" s="603"/>
      <c r="H54" s="337"/>
      <c r="I54" s="1550"/>
    </row>
    <row r="55" spans="1:9" x14ac:dyDescent="0.2">
      <c r="A55" s="336"/>
      <c r="B55" s="337"/>
      <c r="C55" s="337"/>
      <c r="D55" s="337"/>
      <c r="E55" s="337"/>
      <c r="F55" s="337"/>
      <c r="G55" s="603"/>
      <c r="H55" s="337"/>
      <c r="I55" s="1550"/>
    </row>
    <row r="56" spans="1:9" x14ac:dyDescent="0.2">
      <c r="A56" s="336"/>
      <c r="B56" s="337"/>
      <c r="C56" s="337"/>
      <c r="D56" s="337"/>
      <c r="E56" s="337"/>
      <c r="F56" s="337"/>
      <c r="G56" s="603"/>
      <c r="H56" s="337"/>
      <c r="I56" s="1550"/>
    </row>
    <row r="57" spans="1:9" x14ac:dyDescent="0.2">
      <c r="A57" s="336"/>
      <c r="B57" s="337"/>
      <c r="C57" s="337"/>
      <c r="D57" s="337"/>
      <c r="E57" s="337"/>
      <c r="F57" s="337"/>
      <c r="G57" s="603"/>
      <c r="H57" s="337"/>
      <c r="I57" s="1550"/>
    </row>
    <row r="58" spans="1:9" x14ac:dyDescent="0.2">
      <c r="A58" s="336"/>
      <c r="B58" s="337"/>
      <c r="C58" s="337"/>
      <c r="D58" s="337"/>
      <c r="E58" s="337"/>
      <c r="F58" s="337"/>
      <c r="G58" s="603"/>
      <c r="H58" s="337"/>
      <c r="I58" s="1550"/>
    </row>
    <row r="59" spans="1:9" ht="15.75" thickBot="1" x14ac:dyDescent="0.25">
      <c r="A59" s="338"/>
      <c r="B59" s="339"/>
      <c r="C59" s="339"/>
      <c r="D59" s="339"/>
      <c r="E59" s="339"/>
      <c r="F59" s="339"/>
      <c r="G59" s="604"/>
      <c r="H59" s="339"/>
      <c r="I59" s="1551"/>
    </row>
    <row r="60" spans="1:9" x14ac:dyDescent="0.2">
      <c r="A60" s="511"/>
      <c r="B60" s="512"/>
      <c r="C60" s="512"/>
      <c r="D60" s="512"/>
      <c r="E60" s="512"/>
      <c r="F60" s="512"/>
      <c r="G60" s="512"/>
      <c r="H60" s="513" t="s">
        <v>67</v>
      </c>
      <c r="I60" s="1548">
        <f>SUM(I52:I59)</f>
        <v>0</v>
      </c>
    </row>
    <row r="61" spans="1:9" x14ac:dyDescent="0.2">
      <c r="A61" s="184"/>
      <c r="B61" s="193"/>
      <c r="C61" s="193"/>
      <c r="D61" s="193"/>
      <c r="E61" s="193"/>
      <c r="F61" s="193"/>
      <c r="G61" s="193"/>
      <c r="H61" s="193"/>
      <c r="I61" s="362"/>
    </row>
    <row r="62" spans="1:9" x14ac:dyDescent="0.2">
      <c r="A62" s="345" t="s">
        <v>68</v>
      </c>
      <c r="B62" s="329"/>
      <c r="C62" s="329"/>
      <c r="D62" s="329"/>
      <c r="E62" s="329"/>
      <c r="F62" s="329"/>
      <c r="G62" s="329"/>
      <c r="H62" s="329"/>
      <c r="I62" s="365"/>
    </row>
    <row r="63" spans="1:9" ht="30" x14ac:dyDescent="0.2">
      <c r="A63" s="348" t="s">
        <v>4</v>
      </c>
      <c r="B63" s="346" t="s">
        <v>47</v>
      </c>
      <c r="C63" s="347" t="s">
        <v>29</v>
      </c>
      <c r="D63" s="349" t="s">
        <v>54</v>
      </c>
      <c r="E63" s="349" t="s">
        <v>55</v>
      </c>
      <c r="F63" s="349"/>
      <c r="G63" s="332" t="s">
        <v>69</v>
      </c>
      <c r="H63" s="332" t="s">
        <v>70</v>
      </c>
      <c r="I63" s="361" t="s">
        <v>50</v>
      </c>
    </row>
    <row r="64" spans="1:9" x14ac:dyDescent="0.2">
      <c r="A64" s="334"/>
      <c r="B64" s="350"/>
      <c r="C64" s="350"/>
      <c r="D64" s="335"/>
      <c r="E64" s="335"/>
      <c r="F64" s="335"/>
      <c r="G64" s="335"/>
      <c r="H64" s="351"/>
      <c r="I64" s="1549"/>
    </row>
    <row r="65" spans="1:10" x14ac:dyDescent="0.2">
      <c r="A65" s="517"/>
      <c r="B65" s="352"/>
      <c r="C65" s="352"/>
      <c r="D65" s="337"/>
      <c r="E65" s="337"/>
      <c r="F65" s="337"/>
      <c r="G65" s="337"/>
      <c r="H65" s="337"/>
      <c r="I65" s="1550"/>
    </row>
    <row r="66" spans="1:10" x14ac:dyDescent="0.2">
      <c r="A66" s="516"/>
      <c r="B66" s="352"/>
      <c r="C66" s="352"/>
      <c r="D66" s="337"/>
      <c r="E66" s="337"/>
      <c r="F66" s="337"/>
      <c r="G66" s="337"/>
      <c r="H66" s="337"/>
      <c r="I66" s="1550"/>
    </row>
    <row r="67" spans="1:10" x14ac:dyDescent="0.2">
      <c r="A67" s="336"/>
      <c r="B67" s="352"/>
      <c r="C67" s="352"/>
      <c r="D67" s="337"/>
      <c r="E67" s="337"/>
      <c r="F67" s="337"/>
      <c r="G67" s="337"/>
      <c r="H67" s="337"/>
      <c r="I67" s="1550"/>
    </row>
    <row r="68" spans="1:10" x14ac:dyDescent="0.2">
      <c r="A68" s="336"/>
      <c r="B68" s="352"/>
      <c r="C68" s="352"/>
      <c r="D68" s="337"/>
      <c r="E68" s="337"/>
      <c r="F68" s="337"/>
      <c r="G68" s="337"/>
      <c r="H68" s="337"/>
      <c r="I68" s="1550"/>
    </row>
    <row r="69" spans="1:10" x14ac:dyDescent="0.2">
      <c r="A69" s="336"/>
      <c r="B69" s="352"/>
      <c r="C69" s="352"/>
      <c r="D69" s="337"/>
      <c r="E69" s="337"/>
      <c r="F69" s="337"/>
      <c r="G69" s="337"/>
      <c r="H69" s="337"/>
      <c r="I69" s="1550"/>
    </row>
    <row r="70" spans="1:10" ht="15.75" thickBot="1" x14ac:dyDescent="0.25">
      <c r="A70" s="338"/>
      <c r="B70" s="353"/>
      <c r="C70" s="353"/>
      <c r="D70" s="339"/>
      <c r="E70" s="339"/>
      <c r="F70" s="339"/>
      <c r="G70" s="339"/>
      <c r="H70" s="339"/>
      <c r="I70" s="1551"/>
    </row>
    <row r="71" spans="1:10" x14ac:dyDescent="0.2">
      <c r="A71" s="511"/>
      <c r="B71" s="512"/>
      <c r="C71" s="512"/>
      <c r="D71" s="512"/>
      <c r="E71" s="512"/>
      <c r="F71" s="512"/>
      <c r="G71" s="512"/>
      <c r="H71" s="513" t="s">
        <v>71</v>
      </c>
      <c r="I71" s="1548">
        <f>SUM(I64:I70)</f>
        <v>0</v>
      </c>
    </row>
    <row r="72" spans="1:10" x14ac:dyDescent="0.2">
      <c r="A72" s="341"/>
      <c r="B72" s="344"/>
      <c r="C72" s="344"/>
      <c r="D72" s="344"/>
      <c r="E72" s="344"/>
      <c r="F72" s="344"/>
      <c r="G72" s="344"/>
      <c r="H72" s="344"/>
      <c r="I72" s="1552"/>
    </row>
    <row r="73" spans="1:10" ht="15.75" thickBot="1" x14ac:dyDescent="0.25">
      <c r="A73" s="341"/>
      <c r="B73" s="344"/>
      <c r="C73" s="344"/>
      <c r="D73" s="344"/>
      <c r="E73" s="344"/>
      <c r="F73" s="344"/>
      <c r="G73" s="344"/>
      <c r="H73" s="344"/>
      <c r="I73" s="1553"/>
    </row>
    <row r="74" spans="1:10" ht="15.75" thickTop="1" x14ac:dyDescent="0.2">
      <c r="A74" s="358"/>
      <c r="B74" s="359"/>
      <c r="C74" s="359"/>
      <c r="D74" s="359"/>
      <c r="E74" s="359"/>
      <c r="F74" s="359"/>
      <c r="G74" s="359"/>
      <c r="H74" s="357" t="s">
        <v>262</v>
      </c>
      <c r="I74" s="1554">
        <f>I60+I71+I48</f>
        <v>0</v>
      </c>
    </row>
    <row r="75" spans="1:10" ht="15.75" thickBot="1" x14ac:dyDescent="0.25">
      <c r="A75" s="376"/>
      <c r="B75" s="356"/>
      <c r="C75" s="356"/>
      <c r="D75" s="356"/>
      <c r="E75" s="356"/>
      <c r="F75" s="356"/>
      <c r="G75" s="356"/>
      <c r="H75" s="377"/>
      <c r="I75" s="366"/>
    </row>
    <row r="76" spans="1:10" ht="15.75" thickTop="1" x14ac:dyDescent="0.2">
      <c r="A76" s="279"/>
      <c r="B76" s="279"/>
      <c r="C76" s="279"/>
      <c r="D76" s="279"/>
      <c r="E76" s="279"/>
      <c r="F76" s="279"/>
      <c r="G76" s="279"/>
      <c r="H76" s="279"/>
      <c r="I76" s="518"/>
      <c r="J76" s="4"/>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4:B4"/>
  </mergeCells>
  <phoneticPr fontId="0" type="noConversion"/>
  <printOptions horizontalCentered="1"/>
  <pageMargins left="0.55118110236220474" right="0.55118110236220474" top="0.82677165354330717" bottom="0.78740157480314965" header="0.51181102362204722" footer="0.51181102362204722"/>
  <pageSetup paperSize="9" scale="64" orientation="portrait"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Notes</vt:lpstr>
      <vt:lpstr>Input Data</vt:lpstr>
      <vt:lpstr>Summary Invoice </vt:lpstr>
      <vt:lpstr>Scales</vt:lpstr>
      <vt:lpstr>WTW Input</vt:lpstr>
      <vt:lpstr>Invoice WTW</vt:lpstr>
      <vt:lpstr>Previous Claims</vt:lpstr>
      <vt:lpstr>Trip Sheet</vt:lpstr>
      <vt:lpstr>Travelling &amp; Subsistence</vt:lpstr>
      <vt:lpstr>Typing, Duplicating, &amp; Printing</vt:lpstr>
      <vt:lpstr>Time Based</vt:lpstr>
      <vt:lpstr>Site staff &amp; Other</vt:lpstr>
      <vt:lpstr>Non Taxable</vt:lpstr>
      <vt:lpstr>Summary A3</vt:lpstr>
      <vt:lpstr>'Input Data'!Print_Area</vt:lpstr>
      <vt:lpstr>'Non Taxable'!Print_Area</vt:lpstr>
      <vt:lpstr>'Site staff &amp; Other'!Print_Area</vt:lpstr>
      <vt:lpstr>'Summary Invoice '!Print_Area</vt:lpstr>
      <vt:lpstr>'Time Based'!Print_Area</vt:lpstr>
      <vt:lpstr>'Travelling &amp; Subsistence'!Print_Area</vt:lpstr>
      <vt:lpstr>'Typing, Duplicating, &amp; Printing'!Print_Area</vt:lpstr>
      <vt:lpstr>'WTW Input'!Print_Area</vt:lpstr>
      <vt:lpstr>'Invoice WTW'!Print_Titles</vt:lpstr>
      <vt:lpstr>'Summary Invoice '!Print_Titles</vt:lpstr>
      <vt:lpstr>Scale_1998EN</vt:lpstr>
      <vt:lpstr>Scale_1998ERC</vt:lpstr>
      <vt:lpstr>Scale_1998EST</vt:lpstr>
      <vt:lpstr>Scale_2000EN</vt:lpstr>
      <vt:lpstr>Scale_2000ERC</vt:lpstr>
      <vt:lpstr>Scale_2000EST</vt:lpstr>
      <vt:lpstr>Scale_2002EN</vt:lpstr>
      <vt:lpstr>Scale_2002ERC</vt:lpstr>
      <vt:lpstr>Scale_2002EST</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2011-05-14T17:20:36Z</cp:lastPrinted>
  <dcterms:created xsi:type="dcterms:W3CDTF">2000-04-06T11:32:49Z</dcterms:created>
  <dcterms:modified xsi:type="dcterms:W3CDTF">2012-11-21T08:34:04Z</dcterms:modified>
</cp:coreProperties>
</file>